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e487473438b9ab/STS 360/Sales/Biddies/DropShips/LOUISIANA/"/>
    </mc:Choice>
  </mc:AlternateContent>
  <xr:revisionPtr revIDLastSave="920" documentId="8_{FFF5FD4A-C706-4ADB-8B4E-DF2E93EC5D02}" xr6:coauthVersionLast="33" xr6:coauthVersionMax="34" xr10:uidLastSave="{9D427637-5107-4651-BB0C-DDCD83BAA4FD}"/>
  <bookViews>
    <workbookView xWindow="0" yWindow="0" windowWidth="23040" windowHeight="9072" tabRatio="543" xr2:uid="{00000000-000D-0000-FFFF-FFFF00000000}"/>
  </bookViews>
  <sheets>
    <sheet name="Equip Costs by Groups" sheetId="12" r:id="rId1"/>
  </sheets>
  <definedNames>
    <definedName name="_xlnm.Print_Titles" localSheetId="0">'Equip Costs by Groups'!$A:$B,'Equip Costs by Groups'!$1:$2</definedName>
  </definedName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12" l="1"/>
  <c r="R55" i="12"/>
  <c r="R56" i="12"/>
  <c r="R57" i="12"/>
  <c r="R58" i="12"/>
  <c r="R59" i="12"/>
  <c r="R60" i="12"/>
  <c r="R61" i="12"/>
  <c r="R62" i="12"/>
  <c r="R63" i="12"/>
  <c r="R64" i="12"/>
  <c r="R53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35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20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3" i="12"/>
  <c r="D2" i="12"/>
  <c r="X54" i="12" l="1"/>
  <c r="X55" i="12"/>
  <c r="X56" i="12"/>
  <c r="X57" i="12"/>
  <c r="X58" i="12"/>
  <c r="X59" i="12"/>
  <c r="X60" i="12"/>
  <c r="X61" i="12"/>
  <c r="X62" i="12"/>
  <c r="X63" i="12"/>
  <c r="X64" i="12"/>
  <c r="X53" i="12"/>
  <c r="X51" i="12"/>
  <c r="X44" i="12"/>
  <c r="X45" i="12"/>
  <c r="X46" i="12"/>
  <c r="X47" i="12"/>
  <c r="X48" i="12"/>
  <c r="X49" i="12"/>
  <c r="X50" i="12"/>
  <c r="X43" i="12"/>
  <c r="X41" i="12"/>
  <c r="X40" i="12"/>
  <c r="X39" i="12"/>
  <c r="X38" i="12"/>
  <c r="X37" i="12"/>
  <c r="X35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20" i="12"/>
  <c r="X4" i="12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3" i="12"/>
  <c r="AF64" i="12"/>
  <c r="AF61" i="12"/>
  <c r="AF62" i="12"/>
  <c r="AF60" i="12"/>
  <c r="AF58" i="12"/>
  <c r="AF55" i="12"/>
  <c r="AF56" i="12"/>
  <c r="AF54" i="12"/>
  <c r="AF45" i="12"/>
  <c r="AF46" i="12"/>
  <c r="AF47" i="12"/>
  <c r="AF48" i="12"/>
  <c r="AF49" i="12"/>
  <c r="AF41" i="12"/>
  <c r="AF44" i="12"/>
  <c r="AF40" i="12"/>
  <c r="AF37" i="12"/>
  <c r="AF33" i="12"/>
  <c r="AF29" i="12"/>
  <c r="AF32" i="12"/>
  <c r="AF28" i="12"/>
  <c r="AF22" i="12"/>
  <c r="AF23" i="12"/>
  <c r="AF21" i="12"/>
  <c r="AF18" i="12"/>
  <c r="AF10" i="12"/>
  <c r="AF17" i="12"/>
  <c r="AF9" i="12"/>
  <c r="AF4" i="12"/>
  <c r="AF5" i="12"/>
  <c r="AF6" i="12"/>
  <c r="AF7" i="12"/>
  <c r="AF3" i="12"/>
  <c r="AD62" i="12"/>
  <c r="AD61" i="12"/>
  <c r="AD60" i="12"/>
  <c r="AD58" i="12"/>
  <c r="AD56" i="12"/>
  <c r="AD55" i="12"/>
  <c r="AD54" i="12"/>
  <c r="AD45" i="12"/>
  <c r="AD46" i="12"/>
  <c r="AD47" i="12"/>
  <c r="AD48" i="12"/>
  <c r="AD49" i="12"/>
  <c r="AD44" i="12"/>
  <c r="AD40" i="12"/>
  <c r="AD37" i="12"/>
  <c r="AD33" i="12"/>
  <c r="AD32" i="12"/>
  <c r="AD29" i="12"/>
  <c r="AD28" i="12"/>
  <c r="AD23" i="12"/>
  <c r="AD22" i="12"/>
  <c r="AD21" i="12"/>
  <c r="AD18" i="12"/>
  <c r="AD17" i="12"/>
  <c r="AD10" i="12"/>
  <c r="AD9" i="12"/>
  <c r="AD4" i="12"/>
  <c r="AD5" i="12"/>
  <c r="AD6" i="12"/>
  <c r="AD7" i="12"/>
  <c r="AD3" i="12"/>
  <c r="AB63" i="12"/>
  <c r="AB53" i="12"/>
  <c r="AB51" i="12"/>
  <c r="AB50" i="12"/>
  <c r="AB43" i="12"/>
  <c r="AB39" i="12"/>
  <c r="AB38" i="12"/>
  <c r="AB35" i="12"/>
  <c r="AB30" i="12"/>
  <c r="AB27" i="12"/>
  <c r="AB26" i="12"/>
  <c r="AB13" i="12"/>
  <c r="AB14" i="12"/>
  <c r="AB15" i="12"/>
  <c r="AB16" i="12"/>
  <c r="AB12" i="12"/>
  <c r="AB8" i="12"/>
  <c r="Z63" i="12"/>
  <c r="Z53" i="12"/>
  <c r="Z51" i="12"/>
  <c r="Z50" i="12"/>
  <c r="Z43" i="12"/>
  <c r="Z42" i="12"/>
  <c r="Z41" i="12"/>
  <c r="Z39" i="12"/>
  <c r="Z38" i="12"/>
  <c r="Z35" i="12"/>
  <c r="Z30" i="12"/>
  <c r="Z27" i="12"/>
  <c r="Z26" i="12"/>
  <c r="Z16" i="12"/>
  <c r="Z15" i="12"/>
  <c r="Z14" i="12"/>
  <c r="Z13" i="12"/>
  <c r="Z12" i="12"/>
  <c r="Z8" i="12"/>
  <c r="V59" i="12"/>
  <c r="V60" i="12"/>
  <c r="V61" i="12"/>
  <c r="V62" i="12"/>
  <c r="V63" i="12"/>
  <c r="V58" i="12"/>
  <c r="V56" i="12"/>
  <c r="V54" i="12"/>
  <c r="V53" i="12"/>
  <c r="V48" i="12"/>
  <c r="V49" i="12"/>
  <c r="V50" i="12"/>
  <c r="V51" i="12"/>
  <c r="V47" i="12"/>
  <c r="V45" i="12"/>
  <c r="V43" i="12"/>
  <c r="V40" i="12"/>
  <c r="V37" i="12"/>
  <c r="V36" i="12"/>
  <c r="V35" i="12"/>
  <c r="V27" i="12"/>
  <c r="V28" i="12"/>
  <c r="V29" i="12"/>
  <c r="V30" i="12"/>
  <c r="V31" i="12"/>
  <c r="V32" i="12"/>
  <c r="V33" i="12"/>
  <c r="V26" i="12"/>
  <c r="V24" i="12"/>
  <c r="V23" i="12"/>
  <c r="V22" i="12"/>
  <c r="V21" i="12"/>
  <c r="V14" i="12"/>
  <c r="V15" i="12"/>
  <c r="V16" i="12"/>
  <c r="V17" i="12"/>
  <c r="V13" i="12"/>
  <c r="V7" i="12"/>
  <c r="V6" i="12"/>
  <c r="V4" i="12"/>
  <c r="V3" i="12"/>
  <c r="T54" i="12"/>
  <c r="T55" i="12"/>
  <c r="T56" i="12"/>
  <c r="T57" i="12"/>
  <c r="T58" i="12"/>
  <c r="T59" i="12"/>
  <c r="T60" i="12"/>
  <c r="T61" i="12"/>
  <c r="T62" i="12"/>
  <c r="T63" i="12"/>
  <c r="T64" i="12"/>
  <c r="T53" i="12"/>
  <c r="T44" i="12"/>
  <c r="T45" i="12"/>
  <c r="T46" i="12"/>
  <c r="T47" i="12"/>
  <c r="T48" i="12"/>
  <c r="T49" i="12"/>
  <c r="T50" i="12"/>
  <c r="T51" i="12"/>
  <c r="T43" i="12"/>
  <c r="T41" i="12"/>
  <c r="T40" i="12"/>
  <c r="T37" i="12"/>
  <c r="T36" i="12"/>
  <c r="T35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20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3" i="12"/>
  <c r="P54" i="12"/>
  <c r="P55" i="12"/>
  <c r="P56" i="12"/>
  <c r="P57" i="12"/>
  <c r="P58" i="12"/>
  <c r="P59" i="12"/>
  <c r="P60" i="12"/>
  <c r="P61" i="12"/>
  <c r="P62" i="12"/>
  <c r="P63" i="12"/>
  <c r="P64" i="12"/>
  <c r="P53" i="12"/>
  <c r="P46" i="12"/>
  <c r="P47" i="12"/>
  <c r="P48" i="12"/>
  <c r="P49" i="12"/>
  <c r="P50" i="12"/>
  <c r="P51" i="12"/>
  <c r="P45" i="12"/>
  <c r="P41" i="12"/>
  <c r="P42" i="12"/>
  <c r="P43" i="12"/>
  <c r="P40" i="12"/>
  <c r="P36" i="12"/>
  <c r="P37" i="12"/>
  <c r="P35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20" i="12"/>
  <c r="P18" i="12"/>
  <c r="P14" i="12"/>
  <c r="P15" i="12"/>
  <c r="P16" i="12"/>
  <c r="P13" i="12"/>
  <c r="P7" i="12"/>
  <c r="P8" i="12"/>
  <c r="P9" i="12"/>
  <c r="P10" i="12"/>
  <c r="P6" i="12"/>
  <c r="P4" i="12"/>
  <c r="N54" i="12"/>
  <c r="N55" i="12"/>
  <c r="N56" i="12"/>
  <c r="N57" i="12"/>
  <c r="N58" i="12"/>
  <c r="N59" i="12"/>
  <c r="N60" i="12"/>
  <c r="N61" i="12"/>
  <c r="N62" i="12"/>
  <c r="N63" i="12"/>
  <c r="N64" i="12"/>
  <c r="N53" i="12"/>
  <c r="N46" i="12"/>
  <c r="N47" i="12"/>
  <c r="N48" i="12"/>
  <c r="N49" i="12"/>
  <c r="N50" i="12"/>
  <c r="N51" i="12"/>
  <c r="N45" i="12"/>
  <c r="N41" i="12"/>
  <c r="N42" i="12"/>
  <c r="N43" i="12"/>
  <c r="N40" i="12"/>
  <c r="N37" i="12"/>
  <c r="N36" i="12"/>
  <c r="N35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20" i="12"/>
  <c r="N18" i="12"/>
  <c r="N14" i="12"/>
  <c r="N15" i="12"/>
  <c r="N16" i="12"/>
  <c r="N13" i="12"/>
  <c r="N7" i="12"/>
  <c r="N8" i="12"/>
  <c r="N9" i="12"/>
  <c r="N10" i="12"/>
  <c r="N6" i="12"/>
  <c r="N4" i="12"/>
  <c r="N3" i="12"/>
  <c r="L46" i="12"/>
  <c r="L45" i="12"/>
  <c r="L43" i="12"/>
  <c r="L41" i="12"/>
  <c r="L39" i="12"/>
  <c r="L27" i="12"/>
  <c r="L24" i="12"/>
  <c r="L18" i="12"/>
  <c r="L16" i="12"/>
  <c r="L15" i="12"/>
  <c r="L12" i="12"/>
  <c r="L11" i="12"/>
  <c r="L10" i="12"/>
  <c r="L9" i="12"/>
  <c r="L8" i="12"/>
  <c r="L6" i="12"/>
  <c r="J50" i="12"/>
  <c r="J37" i="12"/>
  <c r="J36" i="12"/>
  <c r="J16" i="12"/>
  <c r="J15" i="12"/>
  <c r="J4" i="12"/>
  <c r="H54" i="12"/>
  <c r="H55" i="12"/>
  <c r="H56" i="12"/>
  <c r="H57" i="12"/>
  <c r="H58" i="12"/>
  <c r="H59" i="12"/>
  <c r="H60" i="12"/>
  <c r="H61" i="12"/>
  <c r="H62" i="12"/>
  <c r="H63" i="12"/>
  <c r="H64" i="12"/>
  <c r="H53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35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20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3" i="12"/>
  <c r="F54" i="12"/>
  <c r="F55" i="12"/>
  <c r="F56" i="12"/>
  <c r="F57" i="12"/>
  <c r="F58" i="12"/>
  <c r="F59" i="12"/>
  <c r="F60" i="12"/>
  <c r="F61" i="12"/>
  <c r="F62" i="12"/>
  <c r="F63" i="12"/>
  <c r="F64" i="12"/>
  <c r="F53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35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20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3" i="12"/>
  <c r="D61" i="12"/>
  <c r="D62" i="12"/>
  <c r="D63" i="12"/>
  <c r="D64" i="12"/>
  <c r="D60" i="12"/>
  <c r="D58" i="12"/>
  <c r="D56" i="12"/>
  <c r="D55" i="12"/>
  <c r="D54" i="12"/>
  <c r="D53" i="12"/>
  <c r="D51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37" i="12"/>
  <c r="D35" i="12"/>
  <c r="D33" i="12"/>
  <c r="D32" i="12"/>
  <c r="D27" i="12"/>
  <c r="D28" i="12"/>
  <c r="D29" i="12"/>
  <c r="D30" i="12"/>
  <c r="D26" i="12"/>
  <c r="D23" i="12"/>
  <c r="D22" i="12"/>
  <c r="D21" i="12"/>
  <c r="D4" i="12"/>
  <c r="D5" i="12"/>
  <c r="D6" i="12"/>
  <c r="D7" i="12"/>
  <c r="D8" i="12"/>
  <c r="D9" i="12"/>
  <c r="D10" i="12"/>
  <c r="D12" i="12"/>
  <c r="D13" i="12"/>
  <c r="D14" i="12"/>
  <c r="D15" i="12"/>
  <c r="D16" i="12"/>
  <c r="D17" i="12"/>
  <c r="D18" i="12"/>
  <c r="D3" i="12"/>
  <c r="AA52" i="12"/>
  <c r="AC19" i="12"/>
  <c r="AB19" i="12"/>
  <c r="AA65" i="12"/>
  <c r="AA34" i="12"/>
  <c r="AA19" i="12"/>
  <c r="AA66" i="12"/>
  <c r="AF65" i="12"/>
  <c r="AF52" i="12"/>
  <c r="AF19" i="12"/>
  <c r="AF34" i="12"/>
  <c r="Y34" i="12"/>
  <c r="Y19" i="12"/>
  <c r="Y52" i="12"/>
  <c r="Y65" i="12"/>
  <c r="Y66" i="12"/>
  <c r="AF66" i="12"/>
  <c r="Q52" i="12"/>
  <c r="U65" i="12"/>
  <c r="S65" i="12"/>
  <c r="S66" i="12"/>
  <c r="O65" i="12"/>
  <c r="M65" i="12"/>
  <c r="AE65" i="12"/>
  <c r="W65" i="12"/>
  <c r="W66" i="12"/>
  <c r="E65" i="12"/>
  <c r="C65" i="12"/>
  <c r="U52" i="12"/>
  <c r="S52" i="12"/>
  <c r="O52" i="12"/>
  <c r="M52" i="12"/>
  <c r="K52" i="12"/>
  <c r="I52" i="12"/>
  <c r="AE52" i="12"/>
  <c r="W52" i="12"/>
  <c r="E52" i="12"/>
  <c r="C52" i="12"/>
  <c r="U34" i="12"/>
  <c r="S34" i="12"/>
  <c r="O34" i="12"/>
  <c r="M34" i="12"/>
  <c r="K34" i="12"/>
  <c r="J34" i="12"/>
  <c r="AE34" i="12"/>
  <c r="W34" i="12"/>
  <c r="E34" i="12"/>
  <c r="C34" i="12"/>
  <c r="U19" i="12"/>
  <c r="S19" i="12"/>
  <c r="O19" i="12"/>
  <c r="M19" i="12"/>
  <c r="K19" i="12"/>
  <c r="I19" i="12"/>
  <c r="AE19" i="12"/>
  <c r="W19" i="12"/>
  <c r="E19" i="12"/>
  <c r="C19" i="12"/>
  <c r="I66" i="12"/>
  <c r="AE66" i="12"/>
  <c r="U66" i="12"/>
  <c r="K66" i="12"/>
  <c r="C66" i="12"/>
  <c r="M66" i="12"/>
  <c r="E66" i="12"/>
  <c r="O66" i="12"/>
  <c r="AG31" i="12"/>
  <c r="AG36" i="12"/>
  <c r="AG24" i="12"/>
  <c r="AG11" i="12"/>
  <c r="AG59" i="12"/>
  <c r="AG25" i="12"/>
  <c r="AG57" i="12"/>
  <c r="Q65" i="12"/>
  <c r="Q34" i="12"/>
  <c r="Q19" i="12"/>
  <c r="AG64" i="12"/>
  <c r="AG35" i="12"/>
  <c r="J19" i="12"/>
  <c r="L52" i="12"/>
  <c r="V19" i="12"/>
  <c r="L34" i="12"/>
  <c r="F52" i="12"/>
  <c r="J52" i="12"/>
  <c r="N65" i="12"/>
  <c r="P65" i="12"/>
  <c r="AG20" i="12"/>
  <c r="H34" i="12"/>
  <c r="H19" i="12"/>
  <c r="L19" i="12"/>
  <c r="N34" i="12"/>
  <c r="AB34" i="12"/>
  <c r="AB52" i="12"/>
  <c r="N52" i="12"/>
  <c r="X65" i="12"/>
  <c r="T19" i="12"/>
  <c r="F34" i="12"/>
  <c r="P34" i="12"/>
  <c r="G52" i="12"/>
  <c r="P52" i="12"/>
  <c r="AB65" i="12"/>
  <c r="G19" i="12"/>
  <c r="X34" i="12"/>
  <c r="T34" i="12"/>
  <c r="H52" i="12"/>
  <c r="G65" i="12"/>
  <c r="T65" i="12"/>
  <c r="P19" i="12"/>
  <c r="G34" i="12"/>
  <c r="V52" i="12"/>
  <c r="T52" i="12"/>
  <c r="H65" i="12"/>
  <c r="V65" i="12"/>
  <c r="F19" i="12"/>
  <c r="V34" i="12"/>
  <c r="F65" i="12"/>
  <c r="D19" i="12"/>
  <c r="X19" i="12"/>
  <c r="D34" i="12"/>
  <c r="D52" i="12"/>
  <c r="X52" i="12"/>
  <c r="N19" i="12"/>
  <c r="D65" i="12"/>
  <c r="L66" i="12"/>
  <c r="X66" i="12"/>
  <c r="Q66" i="12"/>
  <c r="P66" i="12"/>
  <c r="G66" i="12"/>
  <c r="F66" i="12"/>
  <c r="AB66" i="12"/>
  <c r="J66" i="12"/>
  <c r="T66" i="12"/>
  <c r="N66" i="12"/>
  <c r="H66" i="12"/>
  <c r="D66" i="12"/>
  <c r="V66" i="12"/>
  <c r="R65" i="12"/>
  <c r="R52" i="12"/>
  <c r="R19" i="12"/>
  <c r="R34" i="12"/>
  <c r="AC52" i="12"/>
  <c r="AC34" i="12"/>
  <c r="AG8" i="12"/>
  <c r="AG12" i="12"/>
  <c r="AG13" i="12"/>
  <c r="AG14" i="12"/>
  <c r="AG15" i="12"/>
  <c r="AG19" i="12" s="1"/>
  <c r="AG16" i="12"/>
  <c r="Z19" i="12"/>
  <c r="AG26" i="12"/>
  <c r="AG27" i="12"/>
  <c r="AG30" i="12"/>
  <c r="Z34" i="12"/>
  <c r="AG38" i="12"/>
  <c r="AG41" i="12"/>
  <c r="AG42" i="12"/>
  <c r="AG43" i="12"/>
  <c r="AG50" i="12"/>
  <c r="AG51" i="12"/>
  <c r="AG53" i="12"/>
  <c r="AG63" i="12"/>
  <c r="Z65" i="12"/>
  <c r="AG3" i="12"/>
  <c r="AG4" i="12"/>
  <c r="AG5" i="12"/>
  <c r="AG6" i="12"/>
  <c r="AG7" i="12"/>
  <c r="AG9" i="12"/>
  <c r="AG10" i="12"/>
  <c r="AG17" i="12"/>
  <c r="AD19" i="12"/>
  <c r="AG18" i="12"/>
  <c r="AG21" i="12"/>
  <c r="AG22" i="12"/>
  <c r="AG34" i="12" s="1"/>
  <c r="AG23" i="12"/>
  <c r="AG28" i="12"/>
  <c r="AG29" i="12"/>
  <c r="AG32" i="12"/>
  <c r="AD34" i="12"/>
  <c r="AG33" i="12"/>
  <c r="AG37" i="12"/>
  <c r="AG40" i="12"/>
  <c r="AG44" i="12"/>
  <c r="AG45" i="12"/>
  <c r="AG46" i="12"/>
  <c r="AG47" i="12"/>
  <c r="AG48" i="12"/>
  <c r="AD52" i="12"/>
  <c r="AG49" i="12"/>
  <c r="AG54" i="12"/>
  <c r="AG55" i="12"/>
  <c r="AG56" i="12"/>
  <c r="AG58" i="12"/>
  <c r="AG60" i="12"/>
  <c r="AG61" i="12"/>
  <c r="AD65" i="12"/>
  <c r="AG62" i="12"/>
  <c r="AD66" i="12"/>
  <c r="AG39" i="12"/>
  <c r="Z52" i="12"/>
  <c r="Z66" i="12"/>
  <c r="AC65" i="12"/>
  <c r="AC66" i="12"/>
  <c r="AG65" i="12" l="1"/>
  <c r="AG52" i="12"/>
  <c r="R66" i="12"/>
  <c r="AG6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Hargrave, Maria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Licenses needed to move IP cameras from Viconet to Video Insight</t>
        </r>
      </text>
    </comment>
    <comment ref="O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Hargrave, Maria:</t>
        </r>
        <r>
          <rPr>
            <sz val="9"/>
            <color indexed="81"/>
            <rFont val="Tahoma"/>
            <family val="2"/>
          </rPr>
          <t xml:space="preserve">
these numbers are wrong and need to be amended by the guys</t>
        </r>
      </text>
    </comment>
  </commentList>
</comments>
</file>

<file path=xl/sharedStrings.xml><?xml version="1.0" encoding="utf-8"?>
<sst xmlns="http://schemas.openxmlformats.org/spreadsheetml/2006/main" count="111" uniqueCount="111">
  <si>
    <t>Groups</t>
  </si>
  <si>
    <t>Facility</t>
  </si>
  <si>
    <t>#1 &amp; #2     Vertical Mount Rack &amp; Fan Kit</t>
  </si>
  <si>
    <t>Rack &amp; Fan cost</t>
  </si>
  <si>
    <t>#3      UPS</t>
  </si>
  <si>
    <t>UPS               cost</t>
  </si>
  <si>
    <t>#4       Total IP Camera</t>
  </si>
  <si>
    <t>IP Camera cost</t>
  </si>
  <si>
    <t>#5 &amp; #6  PTZ Camera &amp; Wall Mount</t>
  </si>
  <si>
    <t>PTZ &amp; Mount               cost</t>
  </si>
  <si>
    <t>#7     Camera License</t>
  </si>
  <si>
    <t>License cost</t>
  </si>
  <si>
    <t>#8    Patch Panel</t>
  </si>
  <si>
    <t>Patch Panel cost</t>
  </si>
  <si>
    <t>#9   SFP/ GBIC</t>
  </si>
  <si>
    <t>SFP/GBIC           cost</t>
  </si>
  <si>
    <t>#10    Patch Cable</t>
  </si>
  <si>
    <t xml:space="preserve"> Cable   cost</t>
  </si>
  <si>
    <t>#11   Wall Mount</t>
  </si>
  <si>
    <t>Wall Mount cost</t>
  </si>
  <si>
    <t>#12          J-Wall Mount</t>
  </si>
  <si>
    <t>J-Wall Mount Cost</t>
  </si>
  <si>
    <t>#13          8TB Purple Hard Drive</t>
  </si>
  <si>
    <t>8TB           Hard drive cost</t>
  </si>
  <si>
    <t>#14 NVR R540</t>
  </si>
  <si>
    <t>NVR R540 Cost</t>
  </si>
  <si>
    <t>#15    Hard Drive Tray X7K8W</t>
  </si>
  <si>
    <t>R540 Tray           cost</t>
  </si>
  <si>
    <t>#16    NVR R230</t>
  </si>
  <si>
    <t>NVR 230 Cost</t>
  </si>
  <si>
    <t>#17   Hard Drive Tray KG1CH</t>
  </si>
  <si>
    <t>R230 Tray Cost</t>
  </si>
  <si>
    <t>Total                                Cost</t>
  </si>
  <si>
    <t>Unit Cost</t>
  </si>
  <si>
    <t>CYPRESS COVE ELEM</t>
  </si>
  <si>
    <t>DEQUINCY ELEM.</t>
  </si>
  <si>
    <t>DEQUINCY HIGH</t>
  </si>
  <si>
    <t>DEQUINCY MIDDLE</t>
  </si>
  <si>
    <t>DEQUINCY PRIMARY</t>
  </si>
  <si>
    <t>FRASCH ELEMENTARY</t>
  </si>
  <si>
    <t>HENNING, W.T. ELEM.</t>
  </si>
  <si>
    <t>KEY, E.K. ELEM.</t>
  </si>
  <si>
    <t>LEBLANC MIDDLE</t>
  </si>
  <si>
    <t xml:space="preserve">LEWIS, W.W. MIDDLE </t>
  </si>
  <si>
    <t>MAPLEWOOD ELEM.</t>
  </si>
  <si>
    <t>MAPLEWOOD MIDDLE</t>
  </si>
  <si>
    <t>SULPHUR HIGH</t>
  </si>
  <si>
    <t>SULPHUR HIGH 9TH</t>
  </si>
  <si>
    <t>VINCENT SETTLEMENT</t>
  </si>
  <si>
    <t>VINCENT, R.W. ELEM.</t>
  </si>
  <si>
    <t>Group 1 Totals</t>
  </si>
  <si>
    <t>BARBE ELEMENTARY</t>
  </si>
  <si>
    <t>CLIFTON, J.D. ELEM.</t>
  </si>
  <si>
    <t>COMBRE/FONDEL ELEM.</t>
  </si>
  <si>
    <t>COOLEY, T.S. ELEM.</t>
  </si>
  <si>
    <t>JOHNSON, J.J. ELEM.</t>
  </si>
  <si>
    <t>KENNEDY, J.F. ELEM.</t>
  </si>
  <si>
    <t>LAGRANGE HIGH</t>
  </si>
  <si>
    <t>MOLO, R.D. MIDDLE</t>
  </si>
  <si>
    <t>OAK PARK ELEM.</t>
  </si>
  <si>
    <t>OAK PARK MIDDLE</t>
  </si>
  <si>
    <t>WASHINGTON/MARION</t>
  </si>
  <si>
    <t>WATKINS, T.H. ELEM.</t>
  </si>
  <si>
    <t>WATSON, PEARL ELEM</t>
  </si>
  <si>
    <t>WILSON, RALPH ELEM</t>
  </si>
  <si>
    <t>Group 2 Totals</t>
  </si>
  <si>
    <t>ARNETT, S.P. MIDDLE</t>
  </si>
  <si>
    <t>BELL CITY HIGH</t>
  </si>
  <si>
    <t>GILLIS ELEMENTARY</t>
  </si>
  <si>
    <t>IOWA HIGH</t>
  </si>
  <si>
    <t>IOWA HIGH/MIDDLE</t>
  </si>
  <si>
    <t>LEBLEU SETTLEMENT</t>
  </si>
  <si>
    <t>MOSS BLUFF ELEM.</t>
  </si>
  <si>
    <t>MOSS BLUFF MIDDLE</t>
  </si>
  <si>
    <t>SAM HOUSTON HIGH</t>
  </si>
  <si>
    <t>STARKS HIGH</t>
  </si>
  <si>
    <t>VINTON ELEMENTARY</t>
  </si>
  <si>
    <t>VINTON HIGH</t>
  </si>
  <si>
    <t>VINTON MIDDLE</t>
  </si>
  <si>
    <t>WATSON, J.I. ELEM.</t>
  </si>
  <si>
    <t>WESTERN HEIGHTS ELEM.</t>
  </si>
  <si>
    <t>WESTLAKE HIGH</t>
  </si>
  <si>
    <t>WESTWOOD ELEM.</t>
  </si>
  <si>
    <t>Group 3 Totals</t>
  </si>
  <si>
    <t>BARBE, A.M. HIGH</t>
  </si>
  <si>
    <t>BRENTWOOD ELEM.</t>
  </si>
  <si>
    <t xml:space="preserve">                                                                            </t>
  </si>
  <si>
    <t>COLLEGE OAKS ELEM.</t>
  </si>
  <si>
    <t>DOLBY ELEM.</t>
  </si>
  <si>
    <t>FAIRVIEW ELEM.</t>
  </si>
  <si>
    <t>HENRY HEIGHTS ELEM.</t>
  </si>
  <si>
    <t>KAUFMAN, M.J. ELEM.</t>
  </si>
  <si>
    <t>NELSON, A.A. ELEM.</t>
  </si>
  <si>
    <t>PRIEN LAKE ELEM.</t>
  </si>
  <si>
    <t>ST. JOHN ELEM.</t>
  </si>
  <si>
    <t>WELSH, S.J. MIDDLE</t>
  </si>
  <si>
    <t>WHITE, F.K. MIDDLE</t>
  </si>
  <si>
    <t>Group 4 Totals</t>
  </si>
  <si>
    <t>Grand Totals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</si>
  <si>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Enter Unit Cost per Item (blue row between headings and facility) and the table will calculate Total Cost.  If you are not bidding every item, just leave the amount $0.</t>
    </r>
  </si>
  <si>
    <t>$47.76</t>
  </si>
  <si>
    <t>$41.19</t>
  </si>
  <si>
    <t>$136.99</t>
  </si>
  <si>
    <t>$2.58</t>
  </si>
  <si>
    <t>$10.57</t>
  </si>
  <si>
    <t>$8.85</t>
  </si>
  <si>
    <t>$284.33</t>
  </si>
  <si>
    <t>$8,958.01</t>
  </si>
  <si>
    <t>$22.66</t>
  </si>
  <si>
    <t>$4,298.29</t>
  </si>
  <si>
    <t>$18.54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</si>
</sst>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b/>
      <sz val="11"/>
      <color rgb="FFBBD427"/>
      <name val="Calibri"/>
      <family val="2"/>
      <scheme val="minor"/>
    </font>
    <font>
      <b/>
      <sz val="10"/>
      <color rgb="FFBBD427"/>
      <name val="Calibri"/>
      <family val="2"/>
      <scheme val="minor"/>
    </font>
    <font>
      <b/>
      <sz val="11"/>
      <color rgb="FFBBD427"/>
      <name val="Calibri"/>
      <family val="2"/>
    </font>
    <font>
      <sz val="11"/>
      <color rgb="FFBBD427"/>
      <name val="Calibri"/>
      <family val="2"/>
      <scheme val="minor"/>
    </font>
    <font>
      <b/>
      <sz val="14"/>
      <color rgb="FFBBD42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/>
    <xf numFmtId="44" fontId="0" fillId="0" borderId="0" xfId="1" applyFont="1"/>
    <xf numFmtId="164" fontId="0" fillId="0" borderId="0" xfId="0" applyNumberFormat="1" applyFont="1"/>
    <xf numFmtId="0" fontId="0" fillId="0" borderId="6" xfId="0" applyFill="1" applyBorder="1" applyAlignment="1">
      <alignment horizontal="center"/>
    </xf>
    <xf numFmtId="164" fontId="0" fillId="0" borderId="5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/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164" fontId="0" fillId="0" borderId="0" xfId="1" applyNumberFormat="1" applyFont="1" applyFill="1"/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1" fontId="0" fillId="0" borderId="9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5" fontId="0" fillId="0" borderId="8" xfId="0" applyNumberForma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0" xfId="0" applyFont="1" applyAlignment="1">
      <alignment wrapText="1"/>
    </xf>
    <xf numFmtId="0" fontId="0" fillId="3" borderId="1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164" fontId="0" fillId="3" borderId="9" xfId="0" applyNumberFormat="1" applyFill="1" applyBorder="1"/>
    <xf numFmtId="0" fontId="0" fillId="3" borderId="17" xfId="0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/>
    <xf numFmtId="1" fontId="0" fillId="3" borderId="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9" xfId="1" applyNumberFormat="1" applyFont="1" applyFill="1" applyBorder="1"/>
    <xf numFmtId="0" fontId="0" fillId="3" borderId="6" xfId="0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164" fontId="0" fillId="3" borderId="5" xfId="1" applyNumberFormat="1" applyFont="1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164" fontId="0" fillId="3" borderId="9" xfId="0" applyNumberFormat="1" applyFill="1" applyBorder="1" applyAlignment="1">
      <alignment vertical="top"/>
    </xf>
    <xf numFmtId="0" fontId="0" fillId="0" borderId="0" xfId="0" applyFont="1" applyAlignment="1">
      <alignment horizontal="center" wrapText="1"/>
    </xf>
    <xf numFmtId="44" fontId="0" fillId="0" borderId="0" xfId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" fontId="0" fillId="0" borderId="0" xfId="1" applyNumberFormat="1" applyFont="1" applyAlignment="1">
      <alignment horizontal="center"/>
    </xf>
    <xf numFmtId="0" fontId="0" fillId="0" borderId="21" xfId="0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6" fontId="7" fillId="4" borderId="2" xfId="1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21" xfId="0" applyFont="1" applyFill="1" applyBorder="1"/>
    <xf numFmtId="0" fontId="7" fillId="5" borderId="17" xfId="0" applyFont="1" applyFill="1" applyBorder="1" applyAlignment="1">
      <alignment horizontal="center" vertical="center"/>
    </xf>
    <xf numFmtId="164" fontId="7" fillId="5" borderId="17" xfId="0" applyNumberFormat="1" applyFont="1" applyFill="1" applyBorder="1" applyAlignment="1">
      <alignment horizontal="center" vertical="center"/>
    </xf>
    <xf numFmtId="3" fontId="7" fillId="5" borderId="17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11" fillId="4" borderId="23" xfId="0" applyFont="1" applyFill="1" applyBorder="1"/>
    <xf numFmtId="3" fontId="7" fillId="4" borderId="19" xfId="0" applyNumberFormat="1" applyFont="1" applyFill="1" applyBorder="1" applyAlignment="1">
      <alignment horizontal="center" vertical="center"/>
    </xf>
    <xf numFmtId="166" fontId="0" fillId="0" borderId="5" xfId="0" applyNumberFormat="1" applyFill="1" applyBorder="1"/>
    <xf numFmtId="166" fontId="0" fillId="0" borderId="9" xfId="0" applyNumberFormat="1" applyFill="1" applyBorder="1"/>
    <xf numFmtId="166" fontId="0" fillId="0" borderId="9" xfId="1" applyNumberFormat="1" applyFont="1" applyFill="1" applyBorder="1"/>
    <xf numFmtId="166" fontId="0" fillId="0" borderId="16" xfId="0" applyNumberFormat="1" applyFill="1" applyBorder="1"/>
    <xf numFmtId="166" fontId="0" fillId="0" borderId="5" xfId="0" applyNumberForma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/>
    </xf>
    <xf numFmtId="166" fontId="2" fillId="2" borderId="14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wrapText="1"/>
    </xf>
    <xf numFmtId="166" fontId="2" fillId="2" borderId="14" xfId="0" applyNumberFormat="1" applyFont="1" applyFill="1" applyBorder="1" applyAlignment="1">
      <alignment horizontal="center" wrapText="1"/>
    </xf>
    <xf numFmtId="166" fontId="6" fillId="2" borderId="12" xfId="0" applyNumberFormat="1" applyFont="1" applyFill="1" applyBorder="1" applyAlignment="1">
      <alignment horizontal="center"/>
    </xf>
    <xf numFmtId="166" fontId="7" fillId="5" borderId="17" xfId="0" applyNumberFormat="1" applyFont="1" applyFill="1" applyBorder="1" applyAlignment="1">
      <alignment horizontal="center" vertical="center"/>
    </xf>
    <xf numFmtId="166" fontId="10" fillId="5" borderId="17" xfId="0" applyNumberFormat="1" applyFont="1" applyFill="1" applyBorder="1" applyAlignment="1">
      <alignment horizontal="center" vertical="center"/>
    </xf>
    <xf numFmtId="166" fontId="10" fillId="5" borderId="9" xfId="0" applyNumberFormat="1" applyFont="1" applyFill="1" applyBorder="1"/>
    <xf numFmtId="166" fontId="7" fillId="5" borderId="25" xfId="0" applyNumberFormat="1" applyFont="1" applyFill="1" applyBorder="1" applyAlignment="1">
      <alignment horizontal="center" vertical="center"/>
    </xf>
    <xf numFmtId="0" fontId="7" fillId="5" borderId="17" xfId="0" applyNumberFormat="1" applyFont="1" applyFill="1" applyBorder="1" applyAlignment="1">
      <alignment horizontal="center" vertical="center"/>
    </xf>
    <xf numFmtId="166" fontId="7" fillId="4" borderId="19" xfId="0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right" vertical="center" wrapText="1"/>
    </xf>
    <xf numFmtId="166" fontId="2" fillId="2" borderId="12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BD427"/>
      <color rgb="FFCAD406"/>
      <color rgb="FFFFFF99"/>
      <color rgb="FFFFFFCC"/>
      <color rgb="FFFF66CC"/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view="pageLayout" topLeftCell="W61" zoomScaleNormal="80" zoomScaleSheetLayoutView="90" workbookViewId="0">
      <selection activeCell="H3" sqref="H3"/>
    </sheetView>
  </sheetViews>
  <sheetFormatPr defaultRowHeight="14.4" x14ac:dyDescent="0.3"/>
  <cols>
    <col min="1" max="1" width="3.6640625" style="1" customWidth="1"/>
    <col min="2" max="2" width="26" customWidth="1"/>
    <col min="3" max="3" width="7" style="12" bestFit="1" customWidth="1"/>
    <col min="4" max="4" width="11.109375" bestFit="1" customWidth="1"/>
    <col min="5" max="5" width="7.21875" style="1" bestFit="1" customWidth="1"/>
    <col min="6" max="6" width="11.109375" bestFit="1" customWidth="1"/>
    <col min="7" max="7" width="9" style="1" customWidth="1"/>
    <col min="8" max="8" width="13.109375" customWidth="1"/>
    <col min="9" max="9" width="7.88671875" style="1" customWidth="1"/>
    <col min="10" max="10" width="13" customWidth="1"/>
    <col min="11" max="11" width="8.33203125" style="13" customWidth="1"/>
    <col min="12" max="12" width="11" style="21" customWidth="1"/>
    <col min="13" max="13" width="7.21875" style="1" bestFit="1" customWidth="1"/>
    <col min="14" max="14" width="11.6640625" customWidth="1"/>
    <col min="15" max="15" width="8.44140625" style="1" customWidth="1"/>
    <col min="16" max="16" width="12.109375" customWidth="1"/>
    <col min="17" max="17" width="8.33203125" style="1" customWidth="1"/>
    <col min="18" max="18" width="10.33203125" customWidth="1"/>
    <col min="19" max="19" width="8.33203125" style="1" customWidth="1"/>
    <col min="20" max="20" width="10.88671875" customWidth="1"/>
    <col min="21" max="21" width="7.6640625" style="1" customWidth="1"/>
    <col min="22" max="22" width="11.109375" style="6" customWidth="1"/>
    <col min="23" max="23" width="10.6640625" style="55" customWidth="1"/>
    <col min="24" max="24" width="11.109375" style="6" bestFit="1" customWidth="1"/>
    <col min="25" max="25" width="6.6640625" style="53" customWidth="1"/>
    <col min="26" max="26" width="12.21875" style="6" bestFit="1" customWidth="1"/>
    <col min="27" max="27" width="8" customWidth="1"/>
    <col min="28" max="28" width="10" bestFit="1" customWidth="1"/>
    <col min="29" max="29" width="7.33203125" customWidth="1"/>
    <col min="30" max="30" width="12.21875" bestFit="1" customWidth="1"/>
    <col min="31" max="31" width="7.109375" customWidth="1"/>
    <col min="32" max="32" width="10" bestFit="1" customWidth="1"/>
    <col min="33" max="33" width="13.6640625" customWidth="1"/>
  </cols>
  <sheetData>
    <row r="1" spans="1:33" ht="76.8" customHeight="1" thickBot="1" x14ac:dyDescent="0.35">
      <c r="A1" s="25" t="s">
        <v>0</v>
      </c>
      <c r="B1" s="57" t="s">
        <v>1</v>
      </c>
      <c r="C1" s="58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60" t="s">
        <v>7</v>
      </c>
      <c r="I1" s="59" t="s">
        <v>8</v>
      </c>
      <c r="J1" s="60" t="s">
        <v>9</v>
      </c>
      <c r="K1" s="61" t="s">
        <v>10</v>
      </c>
      <c r="L1" s="62" t="s">
        <v>11</v>
      </c>
      <c r="M1" s="63" t="s">
        <v>12</v>
      </c>
      <c r="N1" s="59" t="s">
        <v>13</v>
      </c>
      <c r="O1" s="59" t="s">
        <v>14</v>
      </c>
      <c r="P1" s="59" t="s">
        <v>15</v>
      </c>
      <c r="Q1" s="59" t="s">
        <v>16</v>
      </c>
      <c r="R1" s="59" t="s">
        <v>17</v>
      </c>
      <c r="S1" s="59" t="s">
        <v>18</v>
      </c>
      <c r="T1" s="59" t="s">
        <v>19</v>
      </c>
      <c r="U1" s="59" t="s">
        <v>20</v>
      </c>
      <c r="V1" s="59" t="s">
        <v>21</v>
      </c>
      <c r="W1" s="64" t="s">
        <v>22</v>
      </c>
      <c r="X1" s="64" t="s">
        <v>23</v>
      </c>
      <c r="Y1" s="65" t="s">
        <v>24</v>
      </c>
      <c r="Z1" s="63" t="s">
        <v>25</v>
      </c>
      <c r="AA1" s="59" t="s">
        <v>26</v>
      </c>
      <c r="AB1" s="66" t="s">
        <v>27</v>
      </c>
      <c r="AC1" s="63" t="s">
        <v>28</v>
      </c>
      <c r="AD1" s="63" t="s">
        <v>29</v>
      </c>
      <c r="AE1" s="59" t="s">
        <v>30</v>
      </c>
      <c r="AF1" s="63" t="s">
        <v>31</v>
      </c>
      <c r="AG1" s="67" t="s">
        <v>32</v>
      </c>
    </row>
    <row r="2" spans="1:33" s="7" customFormat="1" ht="17.399999999999999" customHeight="1" thickBot="1" x14ac:dyDescent="0.35">
      <c r="A2" s="28"/>
      <c r="B2" s="29" t="s">
        <v>33</v>
      </c>
      <c r="C2" s="83"/>
      <c r="D2" s="93">
        <f>409.71+6839</f>
        <v>7248.71</v>
      </c>
      <c r="E2" s="82"/>
      <c r="F2" s="94">
        <v>198.59</v>
      </c>
      <c r="G2" s="84"/>
      <c r="H2" s="93">
        <v>257.39</v>
      </c>
      <c r="I2" s="84"/>
      <c r="J2" s="93">
        <v>1046.72</v>
      </c>
      <c r="K2" s="85"/>
      <c r="L2" s="93" t="s">
        <v>100</v>
      </c>
      <c r="M2" s="82"/>
      <c r="N2" s="93" t="s">
        <v>101</v>
      </c>
      <c r="O2" s="82"/>
      <c r="P2" s="93" t="s">
        <v>102</v>
      </c>
      <c r="Q2" s="84"/>
      <c r="R2" s="93" t="s">
        <v>103</v>
      </c>
      <c r="S2" s="84"/>
      <c r="T2" s="93" t="s">
        <v>104</v>
      </c>
      <c r="U2" s="84"/>
      <c r="V2" s="93" t="s">
        <v>105</v>
      </c>
      <c r="W2" s="86"/>
      <c r="X2" s="93" t="s">
        <v>106</v>
      </c>
      <c r="Y2" s="84"/>
      <c r="Z2" s="93" t="s">
        <v>107</v>
      </c>
      <c r="AA2" s="84"/>
      <c r="AB2" s="93" t="s">
        <v>108</v>
      </c>
      <c r="AC2" s="84"/>
      <c r="AD2" s="93" t="s">
        <v>109</v>
      </c>
      <c r="AE2" s="84"/>
      <c r="AF2" s="93" t="s">
        <v>110</v>
      </c>
      <c r="AG2" s="84"/>
    </row>
    <row r="3" spans="1:33" ht="17.399999999999999" customHeight="1" x14ac:dyDescent="0.3">
      <c r="A3" s="10">
        <v>1</v>
      </c>
      <c r="B3" s="32" t="s">
        <v>34</v>
      </c>
      <c r="C3" s="27">
        <v>1</v>
      </c>
      <c r="D3" s="76">
        <f>C3*478.1</f>
        <v>478.1</v>
      </c>
      <c r="E3" s="11">
        <v>1</v>
      </c>
      <c r="F3" s="76">
        <f>E3*198.59</f>
        <v>198.59</v>
      </c>
      <c r="G3" s="11">
        <v>36</v>
      </c>
      <c r="H3" s="76">
        <f>G3*257.39</f>
        <v>9266.0399999999991</v>
      </c>
      <c r="I3" s="41"/>
      <c r="J3" s="42"/>
      <c r="K3" s="44"/>
      <c r="L3" s="48"/>
      <c r="M3" s="8">
        <v>2</v>
      </c>
      <c r="N3" s="76">
        <f>M3*41.19</f>
        <v>82.38</v>
      </c>
      <c r="O3" s="41"/>
      <c r="P3" s="42"/>
      <c r="Q3" s="11">
        <v>41</v>
      </c>
      <c r="R3" s="76">
        <f>Q3*2.58</f>
        <v>105.78</v>
      </c>
      <c r="S3" s="15">
        <v>14</v>
      </c>
      <c r="T3" s="76">
        <f>S3*10.57</f>
        <v>147.98000000000002</v>
      </c>
      <c r="U3" s="11">
        <v>4</v>
      </c>
      <c r="V3" s="79">
        <f>U3*8.85</f>
        <v>35.4</v>
      </c>
      <c r="W3" s="11">
        <v>3</v>
      </c>
      <c r="X3" s="9">
        <f>W3*284.33</f>
        <v>852.99</v>
      </c>
      <c r="Y3" s="43"/>
      <c r="Z3" s="42"/>
      <c r="AA3" s="41"/>
      <c r="AB3" s="42"/>
      <c r="AC3" s="15">
        <v>1</v>
      </c>
      <c r="AD3" s="76">
        <f>AC3*4298.29</f>
        <v>4298.29</v>
      </c>
      <c r="AE3" s="11">
        <v>3</v>
      </c>
      <c r="AF3" s="80">
        <f>AE3*18.54</f>
        <v>55.62</v>
      </c>
      <c r="AG3" s="30">
        <f t="shared" ref="AG3:AG64" si="0">V3+T3+R3+P3+N3+L3+J3+H3+AB3+X3+F3+D3+AD3+AF3+Z3</f>
        <v>15521.17</v>
      </c>
    </row>
    <row r="4" spans="1:33" ht="17.399999999999999" customHeight="1" x14ac:dyDescent="0.3">
      <c r="A4" s="2">
        <v>1</v>
      </c>
      <c r="B4" s="31" t="s">
        <v>35</v>
      </c>
      <c r="C4" s="26">
        <v>1</v>
      </c>
      <c r="D4" s="76">
        <f t="shared" ref="D4:D18" si="1">C4*478.1</f>
        <v>478.1</v>
      </c>
      <c r="E4" s="4">
        <v>1</v>
      </c>
      <c r="F4" s="76">
        <f t="shared" ref="F4:F64" si="2">E4*198.59</f>
        <v>198.59</v>
      </c>
      <c r="G4" s="4">
        <v>20</v>
      </c>
      <c r="H4" s="76">
        <f t="shared" ref="H4:H64" si="3">G4*257.39</f>
        <v>5147.7999999999993</v>
      </c>
      <c r="I4" s="4">
        <v>3</v>
      </c>
      <c r="J4" s="77">
        <f>I4*1046.72</f>
        <v>3140.16</v>
      </c>
      <c r="K4" s="37"/>
      <c r="L4" s="45"/>
      <c r="M4" s="3">
        <v>3</v>
      </c>
      <c r="N4" s="76">
        <f>M4*41.19</f>
        <v>123.57</v>
      </c>
      <c r="O4" s="4">
        <v>4</v>
      </c>
      <c r="P4" s="77">
        <f>O4*136.99</f>
        <v>547.96</v>
      </c>
      <c r="Q4" s="4">
        <v>28</v>
      </c>
      <c r="R4" s="76">
        <f t="shared" ref="R4:R64" si="4">Q4*2.58</f>
        <v>72.240000000000009</v>
      </c>
      <c r="S4" s="14">
        <v>8</v>
      </c>
      <c r="T4" s="76">
        <f t="shared" ref="T4:T37" si="5">S4*10.57</f>
        <v>84.56</v>
      </c>
      <c r="U4" s="4">
        <v>3</v>
      </c>
      <c r="V4" s="79">
        <f>U4*8.85</f>
        <v>26.549999999999997</v>
      </c>
      <c r="W4" s="4">
        <v>3</v>
      </c>
      <c r="X4" s="9">
        <f t="shared" ref="X4:X64" si="6">W4*284.33</f>
        <v>852.99</v>
      </c>
      <c r="Y4" s="38"/>
      <c r="Z4" s="36"/>
      <c r="AA4" s="35"/>
      <c r="AB4" s="36"/>
      <c r="AC4" s="14">
        <v>1</v>
      </c>
      <c r="AD4" s="76">
        <f t="shared" ref="AD4:AD10" si="7">AC4*4298.29</f>
        <v>4298.29</v>
      </c>
      <c r="AE4" s="4">
        <v>3</v>
      </c>
      <c r="AF4" s="80">
        <f t="shared" ref="AF4:AF10" si="8">AE4*18.54</f>
        <v>55.62</v>
      </c>
      <c r="AG4" s="30">
        <f t="shared" si="0"/>
        <v>15026.430000000002</v>
      </c>
    </row>
    <row r="5" spans="1:33" ht="17.399999999999999" customHeight="1" x14ac:dyDescent="0.3">
      <c r="A5" s="10">
        <v>1</v>
      </c>
      <c r="B5" s="31" t="s">
        <v>36</v>
      </c>
      <c r="C5" s="26">
        <v>1</v>
      </c>
      <c r="D5" s="76">
        <f t="shared" si="1"/>
        <v>478.1</v>
      </c>
      <c r="E5" s="4">
        <v>1</v>
      </c>
      <c r="F5" s="76">
        <f t="shared" si="2"/>
        <v>198.59</v>
      </c>
      <c r="G5" s="4">
        <v>9</v>
      </c>
      <c r="H5" s="76">
        <f t="shared" si="3"/>
        <v>2316.5099999999998</v>
      </c>
      <c r="I5" s="35"/>
      <c r="J5" s="36"/>
      <c r="K5" s="37"/>
      <c r="L5" s="45"/>
      <c r="M5" s="46"/>
      <c r="N5" s="36"/>
      <c r="O5" s="35"/>
      <c r="P5" s="36"/>
      <c r="Q5" s="4">
        <v>14</v>
      </c>
      <c r="R5" s="76">
        <f t="shared" si="4"/>
        <v>36.120000000000005</v>
      </c>
      <c r="S5" s="14">
        <v>8</v>
      </c>
      <c r="T5" s="76">
        <f t="shared" si="5"/>
        <v>84.56</v>
      </c>
      <c r="U5" s="35"/>
      <c r="V5" s="49"/>
      <c r="W5" s="4">
        <v>3</v>
      </c>
      <c r="X5" s="9">
        <f t="shared" si="6"/>
        <v>852.99</v>
      </c>
      <c r="Y5" s="38"/>
      <c r="Z5" s="36"/>
      <c r="AA5" s="35"/>
      <c r="AB5" s="36"/>
      <c r="AC5" s="14">
        <v>1</v>
      </c>
      <c r="AD5" s="76">
        <f t="shared" si="7"/>
        <v>4298.29</v>
      </c>
      <c r="AE5" s="4">
        <v>3</v>
      </c>
      <c r="AF5" s="80">
        <f t="shared" si="8"/>
        <v>55.62</v>
      </c>
      <c r="AG5" s="30">
        <f t="shared" si="0"/>
        <v>8320.7800000000007</v>
      </c>
    </row>
    <row r="6" spans="1:33" ht="17.399999999999999" customHeight="1" x14ac:dyDescent="0.3">
      <c r="A6" s="2">
        <v>1</v>
      </c>
      <c r="B6" s="31" t="s">
        <v>37</v>
      </c>
      <c r="C6" s="26">
        <v>1</v>
      </c>
      <c r="D6" s="76">
        <f t="shared" si="1"/>
        <v>478.1</v>
      </c>
      <c r="E6" s="4">
        <v>1</v>
      </c>
      <c r="F6" s="76">
        <f t="shared" si="2"/>
        <v>198.59</v>
      </c>
      <c r="G6" s="4">
        <v>29</v>
      </c>
      <c r="H6" s="76">
        <f t="shared" si="3"/>
        <v>7464.3099999999995</v>
      </c>
      <c r="I6" s="35"/>
      <c r="J6" s="36"/>
      <c r="K6" s="22">
        <v>1</v>
      </c>
      <c r="L6" s="78">
        <f>K6*47.76</f>
        <v>47.76</v>
      </c>
      <c r="M6" s="3">
        <v>2</v>
      </c>
      <c r="N6" s="76">
        <f>M6*41.19</f>
        <v>82.38</v>
      </c>
      <c r="O6" s="4">
        <v>2</v>
      </c>
      <c r="P6" s="77">
        <f>O6*136.99</f>
        <v>273.98</v>
      </c>
      <c r="Q6" s="4">
        <v>34</v>
      </c>
      <c r="R6" s="76">
        <f t="shared" si="4"/>
        <v>87.72</v>
      </c>
      <c r="S6" s="14">
        <v>9</v>
      </c>
      <c r="T6" s="76">
        <f t="shared" si="5"/>
        <v>95.13</v>
      </c>
      <c r="U6" s="4">
        <v>3</v>
      </c>
      <c r="V6" s="79">
        <f>U6*8.85</f>
        <v>26.549999999999997</v>
      </c>
      <c r="W6" s="4">
        <v>3</v>
      </c>
      <c r="X6" s="9">
        <f t="shared" si="6"/>
        <v>852.99</v>
      </c>
      <c r="Y6" s="38"/>
      <c r="Z6" s="36"/>
      <c r="AA6" s="35"/>
      <c r="AB6" s="36"/>
      <c r="AC6" s="14">
        <v>1</v>
      </c>
      <c r="AD6" s="76">
        <f t="shared" si="7"/>
        <v>4298.29</v>
      </c>
      <c r="AE6" s="4">
        <v>3</v>
      </c>
      <c r="AF6" s="80">
        <f t="shared" si="8"/>
        <v>55.62</v>
      </c>
      <c r="AG6" s="30">
        <f t="shared" si="0"/>
        <v>13961.42</v>
      </c>
    </row>
    <row r="7" spans="1:33" ht="17.399999999999999" customHeight="1" x14ac:dyDescent="0.3">
      <c r="A7" s="2">
        <v>1</v>
      </c>
      <c r="B7" s="31" t="s">
        <v>38</v>
      </c>
      <c r="C7" s="26">
        <v>1</v>
      </c>
      <c r="D7" s="76">
        <f t="shared" si="1"/>
        <v>478.1</v>
      </c>
      <c r="E7" s="4">
        <v>1</v>
      </c>
      <c r="F7" s="76">
        <f t="shared" si="2"/>
        <v>198.59</v>
      </c>
      <c r="G7" s="4">
        <v>37</v>
      </c>
      <c r="H7" s="76">
        <f t="shared" si="3"/>
        <v>9523.43</v>
      </c>
      <c r="I7" s="35"/>
      <c r="J7" s="36"/>
      <c r="K7" s="37"/>
      <c r="L7" s="45"/>
      <c r="M7" s="3">
        <v>4</v>
      </c>
      <c r="N7" s="76">
        <f t="shared" ref="N7:N10" si="9">M7*41.19</f>
        <v>164.76</v>
      </c>
      <c r="O7" s="4">
        <v>6</v>
      </c>
      <c r="P7" s="77">
        <f t="shared" ref="P7:P10" si="10">O7*136.99</f>
        <v>821.94</v>
      </c>
      <c r="Q7" s="4">
        <v>42</v>
      </c>
      <c r="R7" s="76">
        <f t="shared" si="4"/>
        <v>108.36</v>
      </c>
      <c r="S7" s="14">
        <v>4</v>
      </c>
      <c r="T7" s="76">
        <f t="shared" si="5"/>
        <v>42.28</v>
      </c>
      <c r="U7" s="4">
        <v>10</v>
      </c>
      <c r="V7" s="79">
        <f>U7*8.85</f>
        <v>88.5</v>
      </c>
      <c r="W7" s="4">
        <v>3</v>
      </c>
      <c r="X7" s="9">
        <f t="shared" si="6"/>
        <v>852.99</v>
      </c>
      <c r="Y7" s="38"/>
      <c r="Z7" s="36"/>
      <c r="AA7" s="35"/>
      <c r="AB7" s="36"/>
      <c r="AC7" s="14">
        <v>1</v>
      </c>
      <c r="AD7" s="76">
        <f t="shared" si="7"/>
        <v>4298.29</v>
      </c>
      <c r="AE7" s="4">
        <v>3</v>
      </c>
      <c r="AF7" s="80">
        <f t="shared" si="8"/>
        <v>55.62</v>
      </c>
      <c r="AG7" s="30">
        <f t="shared" si="0"/>
        <v>16632.86</v>
      </c>
    </row>
    <row r="8" spans="1:33" ht="17.399999999999999" customHeight="1" x14ac:dyDescent="0.3">
      <c r="A8" s="2">
        <v>1</v>
      </c>
      <c r="B8" s="31" t="s">
        <v>39</v>
      </c>
      <c r="C8" s="26">
        <v>1</v>
      </c>
      <c r="D8" s="76">
        <f t="shared" si="1"/>
        <v>478.1</v>
      </c>
      <c r="E8" s="4">
        <v>1</v>
      </c>
      <c r="F8" s="76">
        <f t="shared" si="2"/>
        <v>198.59</v>
      </c>
      <c r="G8" s="4">
        <v>28</v>
      </c>
      <c r="H8" s="76">
        <f t="shared" si="3"/>
        <v>7206.92</v>
      </c>
      <c r="I8" s="35"/>
      <c r="J8" s="36"/>
      <c r="K8" s="22">
        <v>20</v>
      </c>
      <c r="L8" s="78">
        <f>K8*47.76</f>
        <v>955.19999999999993</v>
      </c>
      <c r="M8" s="3">
        <v>1</v>
      </c>
      <c r="N8" s="76">
        <f t="shared" si="9"/>
        <v>41.19</v>
      </c>
      <c r="O8" s="4">
        <v>1</v>
      </c>
      <c r="P8" s="77">
        <f t="shared" si="10"/>
        <v>136.99</v>
      </c>
      <c r="Q8" s="4">
        <v>33</v>
      </c>
      <c r="R8" s="76">
        <f t="shared" si="4"/>
        <v>85.14</v>
      </c>
      <c r="S8" s="14">
        <v>11</v>
      </c>
      <c r="T8" s="76">
        <f t="shared" si="5"/>
        <v>116.27000000000001</v>
      </c>
      <c r="U8" s="35"/>
      <c r="V8" s="49"/>
      <c r="W8" s="4">
        <v>7</v>
      </c>
      <c r="X8" s="9">
        <f t="shared" si="6"/>
        <v>1990.31</v>
      </c>
      <c r="Y8" s="24">
        <v>1</v>
      </c>
      <c r="Z8" s="77">
        <f>Y8*8958.01</f>
        <v>8958.01</v>
      </c>
      <c r="AA8" s="4">
        <v>7</v>
      </c>
      <c r="AB8" s="77">
        <f>AA8*22.66</f>
        <v>158.62</v>
      </c>
      <c r="AC8" s="47"/>
      <c r="AD8" s="42"/>
      <c r="AE8" s="35"/>
      <c r="AF8" s="35"/>
      <c r="AG8" s="30">
        <f t="shared" si="0"/>
        <v>20325.34</v>
      </c>
    </row>
    <row r="9" spans="1:33" ht="17.399999999999999" customHeight="1" x14ac:dyDescent="0.3">
      <c r="A9" s="2">
        <v>1</v>
      </c>
      <c r="B9" s="31" t="s">
        <v>40</v>
      </c>
      <c r="C9" s="26">
        <v>1</v>
      </c>
      <c r="D9" s="76">
        <f t="shared" si="1"/>
        <v>478.1</v>
      </c>
      <c r="E9" s="4">
        <v>1</v>
      </c>
      <c r="F9" s="76">
        <f t="shared" si="2"/>
        <v>198.59</v>
      </c>
      <c r="G9" s="4">
        <v>31</v>
      </c>
      <c r="H9" s="76">
        <f t="shared" si="3"/>
        <v>7979.0899999999992</v>
      </c>
      <c r="I9" s="35"/>
      <c r="J9" s="36"/>
      <c r="K9" s="22">
        <v>2</v>
      </c>
      <c r="L9" s="78">
        <f>K9*47.76</f>
        <v>95.52</v>
      </c>
      <c r="M9" s="3">
        <v>3</v>
      </c>
      <c r="N9" s="76">
        <f t="shared" si="9"/>
        <v>123.57</v>
      </c>
      <c r="O9" s="4">
        <v>4</v>
      </c>
      <c r="P9" s="77">
        <f t="shared" si="10"/>
        <v>547.96</v>
      </c>
      <c r="Q9" s="4">
        <v>36</v>
      </c>
      <c r="R9" s="76">
        <f t="shared" si="4"/>
        <v>92.88</v>
      </c>
      <c r="S9" s="14">
        <v>12</v>
      </c>
      <c r="T9" s="76">
        <f t="shared" si="5"/>
        <v>126.84</v>
      </c>
      <c r="U9" s="35"/>
      <c r="V9" s="49"/>
      <c r="W9" s="4">
        <v>3</v>
      </c>
      <c r="X9" s="9">
        <f t="shared" si="6"/>
        <v>852.99</v>
      </c>
      <c r="Y9" s="38"/>
      <c r="Z9" s="36"/>
      <c r="AA9" s="35"/>
      <c r="AB9" s="36"/>
      <c r="AC9" s="14">
        <v>1</v>
      </c>
      <c r="AD9" s="76">
        <f t="shared" si="7"/>
        <v>4298.29</v>
      </c>
      <c r="AE9" s="4">
        <v>3</v>
      </c>
      <c r="AF9" s="80">
        <f t="shared" si="8"/>
        <v>55.62</v>
      </c>
      <c r="AG9" s="30">
        <f t="shared" si="0"/>
        <v>14849.449999999999</v>
      </c>
    </row>
    <row r="10" spans="1:33" ht="17.399999999999999" customHeight="1" x14ac:dyDescent="0.3">
      <c r="A10" s="2">
        <v>1</v>
      </c>
      <c r="B10" s="31" t="s">
        <v>41</v>
      </c>
      <c r="C10" s="26">
        <v>1</v>
      </c>
      <c r="D10" s="76">
        <f t="shared" si="1"/>
        <v>478.1</v>
      </c>
      <c r="E10" s="4">
        <v>1</v>
      </c>
      <c r="F10" s="76">
        <f t="shared" si="2"/>
        <v>198.59</v>
      </c>
      <c r="G10" s="4">
        <v>23</v>
      </c>
      <c r="H10" s="76">
        <f t="shared" si="3"/>
        <v>5919.9699999999993</v>
      </c>
      <c r="I10" s="35"/>
      <c r="J10" s="36"/>
      <c r="K10" s="22">
        <v>11</v>
      </c>
      <c r="L10" s="78">
        <f>K10*47.76</f>
        <v>525.36</v>
      </c>
      <c r="M10" s="3">
        <v>1</v>
      </c>
      <c r="N10" s="76">
        <f t="shared" si="9"/>
        <v>41.19</v>
      </c>
      <c r="O10" s="4">
        <v>2</v>
      </c>
      <c r="P10" s="77">
        <f t="shared" si="10"/>
        <v>273.98</v>
      </c>
      <c r="Q10" s="4">
        <v>28</v>
      </c>
      <c r="R10" s="76">
        <f t="shared" si="4"/>
        <v>72.240000000000009</v>
      </c>
      <c r="S10" s="14">
        <v>7</v>
      </c>
      <c r="T10" s="76">
        <f t="shared" si="5"/>
        <v>73.990000000000009</v>
      </c>
      <c r="U10" s="35"/>
      <c r="V10" s="49"/>
      <c r="W10" s="4">
        <v>3</v>
      </c>
      <c r="X10" s="9">
        <f t="shared" si="6"/>
        <v>852.99</v>
      </c>
      <c r="Y10" s="38"/>
      <c r="Z10" s="36"/>
      <c r="AA10" s="35"/>
      <c r="AB10" s="36"/>
      <c r="AC10" s="14">
        <v>1</v>
      </c>
      <c r="AD10" s="76">
        <f t="shared" si="7"/>
        <v>4298.29</v>
      </c>
      <c r="AE10" s="4">
        <v>3</v>
      </c>
      <c r="AF10" s="80">
        <f t="shared" si="8"/>
        <v>55.62</v>
      </c>
      <c r="AG10" s="30">
        <f t="shared" si="0"/>
        <v>12790.320000000002</v>
      </c>
    </row>
    <row r="11" spans="1:33" ht="17.399999999999999" customHeight="1" x14ac:dyDescent="0.3">
      <c r="A11" s="2">
        <v>1</v>
      </c>
      <c r="B11" s="31" t="s">
        <v>42</v>
      </c>
      <c r="C11" s="34"/>
      <c r="D11" s="76"/>
      <c r="E11" s="4">
        <v>1</v>
      </c>
      <c r="F11" s="76">
        <f t="shared" si="2"/>
        <v>198.59</v>
      </c>
      <c r="G11" s="4">
        <v>4</v>
      </c>
      <c r="H11" s="76">
        <f t="shared" si="3"/>
        <v>1029.56</v>
      </c>
      <c r="I11" s="35"/>
      <c r="J11" s="36"/>
      <c r="K11" s="22">
        <v>20</v>
      </c>
      <c r="L11" s="78">
        <f>K11*47.76</f>
        <v>955.19999999999993</v>
      </c>
      <c r="M11" s="40"/>
      <c r="N11" s="36"/>
      <c r="O11" s="35"/>
      <c r="P11" s="36"/>
      <c r="Q11" s="4">
        <v>9</v>
      </c>
      <c r="R11" s="76">
        <f t="shared" si="4"/>
        <v>23.22</v>
      </c>
      <c r="S11" s="14">
        <v>3</v>
      </c>
      <c r="T11" s="76">
        <f t="shared" si="5"/>
        <v>31.71</v>
      </c>
      <c r="U11" s="35"/>
      <c r="V11" s="49"/>
      <c r="W11" s="4">
        <v>2</v>
      </c>
      <c r="X11" s="9">
        <f t="shared" si="6"/>
        <v>568.66</v>
      </c>
      <c r="Y11" s="38"/>
      <c r="Z11" s="36"/>
      <c r="AA11" s="35"/>
      <c r="AB11" s="36"/>
      <c r="AC11" s="47"/>
      <c r="AD11" s="42"/>
      <c r="AE11" s="35"/>
      <c r="AF11" s="35"/>
      <c r="AG11" s="30">
        <f t="shared" si="0"/>
        <v>2806.94</v>
      </c>
    </row>
    <row r="12" spans="1:33" ht="17.399999999999999" customHeight="1" x14ac:dyDescent="0.3">
      <c r="A12" s="2">
        <v>1</v>
      </c>
      <c r="B12" s="31" t="s">
        <v>43</v>
      </c>
      <c r="C12" s="26">
        <v>1</v>
      </c>
      <c r="D12" s="76">
        <f t="shared" si="1"/>
        <v>478.1</v>
      </c>
      <c r="E12" s="4">
        <v>1</v>
      </c>
      <c r="F12" s="76">
        <f t="shared" si="2"/>
        <v>198.59</v>
      </c>
      <c r="G12" s="4">
        <v>19</v>
      </c>
      <c r="H12" s="76">
        <f t="shared" si="3"/>
        <v>4890.41</v>
      </c>
      <c r="I12" s="35"/>
      <c r="J12" s="36"/>
      <c r="K12" s="22">
        <v>39</v>
      </c>
      <c r="L12" s="78">
        <f>K12*47.76</f>
        <v>1862.6399999999999</v>
      </c>
      <c r="M12" s="40"/>
      <c r="N12" s="36"/>
      <c r="O12" s="35"/>
      <c r="P12" s="36"/>
      <c r="Q12" s="4">
        <v>24</v>
      </c>
      <c r="R12" s="76">
        <f t="shared" si="4"/>
        <v>61.92</v>
      </c>
      <c r="S12" s="14">
        <v>9</v>
      </c>
      <c r="T12" s="76">
        <f t="shared" si="5"/>
        <v>95.13</v>
      </c>
      <c r="U12" s="35"/>
      <c r="V12" s="49"/>
      <c r="W12" s="4">
        <v>7</v>
      </c>
      <c r="X12" s="9">
        <f t="shared" si="6"/>
        <v>1990.31</v>
      </c>
      <c r="Y12" s="24">
        <v>1</v>
      </c>
      <c r="Z12" s="77">
        <f>Y12*8958.01</f>
        <v>8958.01</v>
      </c>
      <c r="AA12" s="4">
        <v>7</v>
      </c>
      <c r="AB12" s="77">
        <f>AA12*22.66</f>
        <v>158.62</v>
      </c>
      <c r="AC12" s="47"/>
      <c r="AD12" s="36"/>
      <c r="AE12" s="35"/>
      <c r="AF12" s="35"/>
      <c r="AG12" s="30">
        <f t="shared" si="0"/>
        <v>18693.73</v>
      </c>
    </row>
    <row r="13" spans="1:33" ht="17.399999999999999" customHeight="1" x14ac:dyDescent="0.3">
      <c r="A13" s="2">
        <v>1</v>
      </c>
      <c r="B13" s="31" t="s">
        <v>44</v>
      </c>
      <c r="C13" s="26">
        <v>1</v>
      </c>
      <c r="D13" s="76">
        <f t="shared" si="1"/>
        <v>478.1</v>
      </c>
      <c r="E13" s="4">
        <v>1</v>
      </c>
      <c r="F13" s="76">
        <f t="shared" si="2"/>
        <v>198.59</v>
      </c>
      <c r="G13" s="4">
        <v>69</v>
      </c>
      <c r="H13" s="76">
        <f t="shared" si="3"/>
        <v>17759.91</v>
      </c>
      <c r="I13" s="35"/>
      <c r="J13" s="36"/>
      <c r="K13" s="37"/>
      <c r="L13" s="45"/>
      <c r="M13" s="3">
        <v>8</v>
      </c>
      <c r="N13" s="76">
        <f>M13*41.19</f>
        <v>329.52</v>
      </c>
      <c r="O13" s="4">
        <v>13</v>
      </c>
      <c r="P13" s="77">
        <f>O13*136.99</f>
        <v>1780.8700000000001</v>
      </c>
      <c r="Q13" s="4">
        <v>74</v>
      </c>
      <c r="R13" s="76">
        <f t="shared" si="4"/>
        <v>190.92000000000002</v>
      </c>
      <c r="S13" s="14">
        <v>24</v>
      </c>
      <c r="T13" s="76">
        <f t="shared" si="5"/>
        <v>253.68</v>
      </c>
      <c r="U13" s="4">
        <v>6</v>
      </c>
      <c r="V13" s="79">
        <f>U13*8.85</f>
        <v>53.099999999999994</v>
      </c>
      <c r="W13" s="4">
        <v>7</v>
      </c>
      <c r="X13" s="9">
        <f t="shared" si="6"/>
        <v>1990.31</v>
      </c>
      <c r="Y13" s="24">
        <v>1</v>
      </c>
      <c r="Z13" s="77">
        <f>Y13*8958.01</f>
        <v>8958.01</v>
      </c>
      <c r="AA13" s="4">
        <v>7</v>
      </c>
      <c r="AB13" s="77">
        <f t="shared" ref="AB13:AB16" si="11">AA13*22.66</f>
        <v>158.62</v>
      </c>
      <c r="AC13" s="47"/>
      <c r="AD13" s="36"/>
      <c r="AE13" s="35"/>
      <c r="AF13" s="35"/>
      <c r="AG13" s="30">
        <f t="shared" si="0"/>
        <v>32151.629999999997</v>
      </c>
    </row>
    <row r="14" spans="1:33" ht="17.399999999999999" customHeight="1" x14ac:dyDescent="0.3">
      <c r="A14" s="2">
        <v>1</v>
      </c>
      <c r="B14" s="31" t="s">
        <v>45</v>
      </c>
      <c r="C14" s="26">
        <v>1</v>
      </c>
      <c r="D14" s="76">
        <f t="shared" si="1"/>
        <v>478.1</v>
      </c>
      <c r="E14" s="4">
        <v>1</v>
      </c>
      <c r="F14" s="76">
        <f t="shared" si="2"/>
        <v>198.59</v>
      </c>
      <c r="G14" s="4">
        <v>54</v>
      </c>
      <c r="H14" s="76">
        <f t="shared" si="3"/>
        <v>13899.06</v>
      </c>
      <c r="I14" s="35"/>
      <c r="J14" s="36"/>
      <c r="K14" s="37"/>
      <c r="L14" s="45"/>
      <c r="M14" s="3">
        <v>8</v>
      </c>
      <c r="N14" s="76">
        <f t="shared" ref="N14:N16" si="12">M14*41.19</f>
        <v>329.52</v>
      </c>
      <c r="O14" s="4">
        <v>17</v>
      </c>
      <c r="P14" s="77">
        <f t="shared" ref="P14:P16" si="13">O14*136.99</f>
        <v>2328.83</v>
      </c>
      <c r="Q14" s="4">
        <v>59</v>
      </c>
      <c r="R14" s="76">
        <f t="shared" si="4"/>
        <v>152.22</v>
      </c>
      <c r="S14" s="14">
        <v>16</v>
      </c>
      <c r="T14" s="76">
        <f t="shared" si="5"/>
        <v>169.12</v>
      </c>
      <c r="U14" s="4">
        <v>4</v>
      </c>
      <c r="V14" s="79">
        <f t="shared" ref="V14:V17" si="14">U14*8.85</f>
        <v>35.4</v>
      </c>
      <c r="W14" s="4">
        <v>7</v>
      </c>
      <c r="X14" s="9">
        <f t="shared" si="6"/>
        <v>1990.31</v>
      </c>
      <c r="Y14" s="24">
        <v>1</v>
      </c>
      <c r="Z14" s="77">
        <f>Y14*8958.01</f>
        <v>8958.01</v>
      </c>
      <c r="AA14" s="4">
        <v>7</v>
      </c>
      <c r="AB14" s="77">
        <f t="shared" si="11"/>
        <v>158.62</v>
      </c>
      <c r="AC14" s="47"/>
      <c r="AD14" s="36"/>
      <c r="AE14" s="35"/>
      <c r="AF14" s="35"/>
      <c r="AG14" s="30">
        <f t="shared" si="0"/>
        <v>28697.78</v>
      </c>
    </row>
    <row r="15" spans="1:33" ht="17.399999999999999" customHeight="1" x14ac:dyDescent="0.3">
      <c r="A15" s="2">
        <v>1</v>
      </c>
      <c r="B15" s="31" t="s">
        <v>46</v>
      </c>
      <c r="C15" s="26">
        <v>1</v>
      </c>
      <c r="D15" s="76">
        <f t="shared" si="1"/>
        <v>478.1</v>
      </c>
      <c r="E15" s="4">
        <v>1</v>
      </c>
      <c r="F15" s="76">
        <f t="shared" si="2"/>
        <v>198.59</v>
      </c>
      <c r="G15" s="4">
        <v>69</v>
      </c>
      <c r="H15" s="76">
        <f t="shared" si="3"/>
        <v>17759.91</v>
      </c>
      <c r="I15" s="4">
        <v>4</v>
      </c>
      <c r="J15" s="77">
        <f>I15*1046.72</f>
        <v>4186.88</v>
      </c>
      <c r="K15" s="22">
        <v>27</v>
      </c>
      <c r="L15" s="78">
        <f>K15*47.76</f>
        <v>1289.52</v>
      </c>
      <c r="M15" s="3">
        <v>2</v>
      </c>
      <c r="N15" s="76">
        <f t="shared" si="12"/>
        <v>82.38</v>
      </c>
      <c r="O15" s="4">
        <v>3</v>
      </c>
      <c r="P15" s="77">
        <f t="shared" si="13"/>
        <v>410.97</v>
      </c>
      <c r="Q15" s="4">
        <v>78</v>
      </c>
      <c r="R15" s="76">
        <f t="shared" si="4"/>
        <v>201.24</v>
      </c>
      <c r="S15" s="14">
        <v>16</v>
      </c>
      <c r="T15" s="76">
        <f t="shared" si="5"/>
        <v>169.12</v>
      </c>
      <c r="U15" s="4">
        <v>6</v>
      </c>
      <c r="V15" s="79">
        <f t="shared" si="14"/>
        <v>53.099999999999994</v>
      </c>
      <c r="W15" s="4">
        <v>7</v>
      </c>
      <c r="X15" s="9">
        <f t="shared" si="6"/>
        <v>1990.31</v>
      </c>
      <c r="Y15" s="24">
        <v>1</v>
      </c>
      <c r="Z15" s="77">
        <f>Y15*8958.01</f>
        <v>8958.01</v>
      </c>
      <c r="AA15" s="4">
        <v>7</v>
      </c>
      <c r="AB15" s="77">
        <f t="shared" si="11"/>
        <v>158.62</v>
      </c>
      <c r="AC15" s="47"/>
      <c r="AD15" s="36"/>
      <c r="AE15" s="35"/>
      <c r="AF15" s="35"/>
      <c r="AG15" s="30">
        <f t="shared" si="0"/>
        <v>35936.75</v>
      </c>
    </row>
    <row r="16" spans="1:33" ht="17.399999999999999" customHeight="1" x14ac:dyDescent="0.3">
      <c r="A16" s="2">
        <v>1</v>
      </c>
      <c r="B16" s="31" t="s">
        <v>47</v>
      </c>
      <c r="C16" s="26">
        <v>1</v>
      </c>
      <c r="D16" s="76">
        <f t="shared" si="1"/>
        <v>478.1</v>
      </c>
      <c r="E16" s="4">
        <v>1</v>
      </c>
      <c r="F16" s="76">
        <f t="shared" si="2"/>
        <v>198.59</v>
      </c>
      <c r="G16" s="4">
        <v>43</v>
      </c>
      <c r="H16" s="76">
        <f t="shared" si="3"/>
        <v>11067.769999999999</v>
      </c>
      <c r="I16" s="4">
        <v>7</v>
      </c>
      <c r="J16" s="77">
        <f>I16*1046.72</f>
        <v>7327.04</v>
      </c>
      <c r="K16" s="22">
        <v>4</v>
      </c>
      <c r="L16" s="78">
        <f>K16*47.76</f>
        <v>191.04</v>
      </c>
      <c r="M16" s="3">
        <v>6</v>
      </c>
      <c r="N16" s="76">
        <f t="shared" si="12"/>
        <v>247.14</v>
      </c>
      <c r="O16" s="4">
        <v>10</v>
      </c>
      <c r="P16" s="77">
        <f t="shared" si="13"/>
        <v>1369.9</v>
      </c>
      <c r="Q16" s="4">
        <v>55</v>
      </c>
      <c r="R16" s="76">
        <f t="shared" si="4"/>
        <v>141.9</v>
      </c>
      <c r="S16" s="14">
        <v>9</v>
      </c>
      <c r="T16" s="76">
        <f t="shared" si="5"/>
        <v>95.13</v>
      </c>
      <c r="U16" s="4">
        <v>4</v>
      </c>
      <c r="V16" s="79">
        <f t="shared" si="14"/>
        <v>35.4</v>
      </c>
      <c r="W16" s="4">
        <v>7</v>
      </c>
      <c r="X16" s="9">
        <f t="shared" si="6"/>
        <v>1990.31</v>
      </c>
      <c r="Y16" s="24">
        <v>1</v>
      </c>
      <c r="Z16" s="77">
        <f>Y16*8958.01</f>
        <v>8958.01</v>
      </c>
      <c r="AA16" s="4">
        <v>7</v>
      </c>
      <c r="AB16" s="77">
        <f t="shared" si="11"/>
        <v>158.62</v>
      </c>
      <c r="AC16" s="47"/>
      <c r="AD16" s="36"/>
      <c r="AE16" s="35"/>
      <c r="AF16" s="35"/>
      <c r="AG16" s="30">
        <f t="shared" si="0"/>
        <v>32258.949999999997</v>
      </c>
    </row>
    <row r="17" spans="1:33" ht="17.399999999999999" customHeight="1" x14ac:dyDescent="0.3">
      <c r="A17" s="2">
        <v>1</v>
      </c>
      <c r="B17" s="31" t="s">
        <v>48</v>
      </c>
      <c r="C17" s="26">
        <v>1</v>
      </c>
      <c r="D17" s="76">
        <f t="shared" si="1"/>
        <v>478.1</v>
      </c>
      <c r="E17" s="4">
        <v>1</v>
      </c>
      <c r="F17" s="76">
        <f t="shared" si="2"/>
        <v>198.59</v>
      </c>
      <c r="G17" s="4">
        <v>20</v>
      </c>
      <c r="H17" s="76">
        <f t="shared" si="3"/>
        <v>5147.7999999999993</v>
      </c>
      <c r="I17" s="35"/>
      <c r="J17" s="36"/>
      <c r="K17" s="37"/>
      <c r="L17" s="45"/>
      <c r="M17" s="40"/>
      <c r="N17" s="36"/>
      <c r="O17" s="35"/>
      <c r="P17" s="36"/>
      <c r="Q17" s="4">
        <v>25</v>
      </c>
      <c r="R17" s="76">
        <f t="shared" si="4"/>
        <v>64.5</v>
      </c>
      <c r="S17" s="14">
        <v>10</v>
      </c>
      <c r="T17" s="76">
        <f t="shared" si="5"/>
        <v>105.7</v>
      </c>
      <c r="U17" s="4">
        <v>2</v>
      </c>
      <c r="V17" s="79">
        <f t="shared" si="14"/>
        <v>17.7</v>
      </c>
      <c r="W17" s="4">
        <v>3</v>
      </c>
      <c r="X17" s="9">
        <f t="shared" si="6"/>
        <v>852.99</v>
      </c>
      <c r="Y17" s="38"/>
      <c r="Z17" s="36"/>
      <c r="AA17" s="35"/>
      <c r="AB17" s="36"/>
      <c r="AC17" s="14">
        <v>1</v>
      </c>
      <c r="AD17" s="76">
        <f t="shared" ref="AD17:AD18" si="15">AC17*4298.29</f>
        <v>4298.29</v>
      </c>
      <c r="AE17" s="4">
        <v>3</v>
      </c>
      <c r="AF17" s="80">
        <f t="shared" ref="AF17:AF18" si="16">AE17*18.54</f>
        <v>55.62</v>
      </c>
      <c r="AG17" s="30">
        <f t="shared" si="0"/>
        <v>11219.289999999999</v>
      </c>
    </row>
    <row r="18" spans="1:33" ht="17.399999999999999" customHeight="1" x14ac:dyDescent="0.3">
      <c r="A18" s="2">
        <v>1</v>
      </c>
      <c r="B18" s="31" t="s">
        <v>49</v>
      </c>
      <c r="C18" s="26">
        <v>1</v>
      </c>
      <c r="D18" s="76">
        <f t="shared" si="1"/>
        <v>478.1</v>
      </c>
      <c r="E18" s="4">
        <v>1</v>
      </c>
      <c r="F18" s="76">
        <f t="shared" si="2"/>
        <v>198.59</v>
      </c>
      <c r="G18" s="4">
        <v>22</v>
      </c>
      <c r="H18" s="76">
        <f t="shared" si="3"/>
        <v>5662.58</v>
      </c>
      <c r="I18" s="35"/>
      <c r="J18" s="36"/>
      <c r="K18" s="22">
        <v>10</v>
      </c>
      <c r="L18" s="78">
        <f>K18*47.76</f>
        <v>477.59999999999997</v>
      </c>
      <c r="M18" s="3">
        <v>1</v>
      </c>
      <c r="N18" s="76">
        <f>M18*41.19</f>
        <v>41.19</v>
      </c>
      <c r="O18" s="4">
        <v>1</v>
      </c>
      <c r="P18" s="77">
        <f>O18*136.99</f>
        <v>136.99</v>
      </c>
      <c r="Q18" s="4">
        <v>27</v>
      </c>
      <c r="R18" s="76">
        <f t="shared" si="4"/>
        <v>69.66</v>
      </c>
      <c r="S18" s="14">
        <v>10</v>
      </c>
      <c r="T18" s="76">
        <f t="shared" si="5"/>
        <v>105.7</v>
      </c>
      <c r="U18" s="35"/>
      <c r="V18" s="49"/>
      <c r="W18" s="4">
        <v>3</v>
      </c>
      <c r="X18" s="9">
        <f t="shared" si="6"/>
        <v>852.99</v>
      </c>
      <c r="Y18" s="38"/>
      <c r="Z18" s="36"/>
      <c r="AA18" s="35"/>
      <c r="AB18" s="36"/>
      <c r="AC18" s="14">
        <v>1</v>
      </c>
      <c r="AD18" s="76">
        <f t="shared" si="15"/>
        <v>4298.29</v>
      </c>
      <c r="AE18" s="4">
        <v>3</v>
      </c>
      <c r="AF18" s="80">
        <f t="shared" si="16"/>
        <v>55.62</v>
      </c>
      <c r="AG18" s="30">
        <f t="shared" si="0"/>
        <v>12377.310000000001</v>
      </c>
    </row>
    <row r="19" spans="1:33" s="17" customFormat="1" ht="17.399999999999999" customHeight="1" x14ac:dyDescent="0.3">
      <c r="A19" s="68"/>
      <c r="B19" s="69" t="s">
        <v>50</v>
      </c>
      <c r="C19" s="70">
        <f>SUM(C3:C18)</f>
        <v>15</v>
      </c>
      <c r="D19" s="87">
        <f t="shared" ref="D19:V19" si="17">SUM(D3:D18)</f>
        <v>7171.5000000000018</v>
      </c>
      <c r="E19" s="91">
        <f t="shared" si="17"/>
        <v>16</v>
      </c>
      <c r="F19" s="87">
        <f t="shared" si="17"/>
        <v>3177.4400000000005</v>
      </c>
      <c r="G19" s="91">
        <f t="shared" si="17"/>
        <v>513</v>
      </c>
      <c r="H19" s="87">
        <f t="shared" si="17"/>
        <v>132041.07</v>
      </c>
      <c r="I19" s="91">
        <f t="shared" si="17"/>
        <v>14</v>
      </c>
      <c r="J19" s="87">
        <f t="shared" si="17"/>
        <v>14654.08</v>
      </c>
      <c r="K19" s="91">
        <f t="shared" si="17"/>
        <v>134</v>
      </c>
      <c r="L19" s="87">
        <f t="shared" si="17"/>
        <v>6399.8400000000011</v>
      </c>
      <c r="M19" s="91">
        <f t="shared" si="17"/>
        <v>41</v>
      </c>
      <c r="N19" s="87">
        <f t="shared" si="17"/>
        <v>1688.79</v>
      </c>
      <c r="O19" s="91">
        <f t="shared" si="17"/>
        <v>63</v>
      </c>
      <c r="P19" s="87">
        <f t="shared" si="17"/>
        <v>8630.3700000000008</v>
      </c>
      <c r="Q19" s="91">
        <f t="shared" si="17"/>
        <v>607</v>
      </c>
      <c r="R19" s="87">
        <f t="shared" si="17"/>
        <v>1566.0600000000002</v>
      </c>
      <c r="S19" s="91">
        <f t="shared" si="17"/>
        <v>170</v>
      </c>
      <c r="T19" s="87">
        <f t="shared" si="17"/>
        <v>1796.9</v>
      </c>
      <c r="U19" s="91">
        <f t="shared" si="17"/>
        <v>42</v>
      </c>
      <c r="V19" s="87">
        <f t="shared" si="17"/>
        <v>371.7</v>
      </c>
      <c r="W19" s="91">
        <f t="shared" ref="W19:AG19" si="18">SUM(W3:W18)</f>
        <v>71</v>
      </c>
      <c r="X19" s="87">
        <f t="shared" si="18"/>
        <v>20187.430000000004</v>
      </c>
      <c r="Y19" s="91">
        <f t="shared" si="18"/>
        <v>6</v>
      </c>
      <c r="Z19" s="88">
        <f t="shared" si="18"/>
        <v>53748.060000000005</v>
      </c>
      <c r="AA19" s="91">
        <f t="shared" si="18"/>
        <v>42</v>
      </c>
      <c r="AB19" s="89">
        <f t="shared" si="18"/>
        <v>951.72</v>
      </c>
      <c r="AC19" s="91">
        <f t="shared" si="18"/>
        <v>9</v>
      </c>
      <c r="AD19" s="87">
        <f t="shared" si="18"/>
        <v>38684.61</v>
      </c>
      <c r="AE19" s="91">
        <f t="shared" si="18"/>
        <v>27</v>
      </c>
      <c r="AF19" s="87">
        <f t="shared" si="18"/>
        <v>500.58</v>
      </c>
      <c r="AG19" s="90">
        <f t="shared" si="18"/>
        <v>291570.14999999997</v>
      </c>
    </row>
    <row r="20" spans="1:33" ht="17.399999999999999" customHeight="1" x14ac:dyDescent="0.3">
      <c r="A20" s="2">
        <v>2</v>
      </c>
      <c r="B20" s="31" t="s">
        <v>51</v>
      </c>
      <c r="C20" s="34"/>
      <c r="D20" s="36"/>
      <c r="E20" s="4">
        <v>1</v>
      </c>
      <c r="F20" s="76">
        <f t="shared" si="2"/>
        <v>198.59</v>
      </c>
      <c r="G20" s="4">
        <v>17</v>
      </c>
      <c r="H20" s="76">
        <f t="shared" si="3"/>
        <v>4375.63</v>
      </c>
      <c r="I20" s="35"/>
      <c r="J20" s="36"/>
      <c r="K20" s="37"/>
      <c r="L20" s="45"/>
      <c r="M20" s="3">
        <v>3</v>
      </c>
      <c r="N20" s="76">
        <f>M20*41.19</f>
        <v>123.57</v>
      </c>
      <c r="O20" s="4">
        <v>4</v>
      </c>
      <c r="P20" s="77">
        <f>O20*136.99</f>
        <v>547.96</v>
      </c>
      <c r="Q20" s="4">
        <v>22</v>
      </c>
      <c r="R20" s="76">
        <f t="shared" si="4"/>
        <v>56.760000000000005</v>
      </c>
      <c r="S20" s="14">
        <v>5</v>
      </c>
      <c r="T20" s="76">
        <f t="shared" si="5"/>
        <v>52.85</v>
      </c>
      <c r="U20" s="35"/>
      <c r="V20" s="50"/>
      <c r="W20" s="4">
        <v>2</v>
      </c>
      <c r="X20" s="9">
        <f t="shared" si="6"/>
        <v>568.66</v>
      </c>
      <c r="Y20" s="38"/>
      <c r="Z20" s="36"/>
      <c r="AA20" s="35"/>
      <c r="AB20" s="36"/>
      <c r="AC20" s="47"/>
      <c r="AD20" s="36"/>
      <c r="AE20" s="35"/>
      <c r="AF20" s="35"/>
      <c r="AG20" s="30">
        <f t="shared" si="0"/>
        <v>5924.02</v>
      </c>
    </row>
    <row r="21" spans="1:33" ht="17.399999999999999" customHeight="1" x14ac:dyDescent="0.3">
      <c r="A21" s="2">
        <v>2</v>
      </c>
      <c r="B21" s="31" t="s">
        <v>52</v>
      </c>
      <c r="C21" s="26">
        <v>1</v>
      </c>
      <c r="D21" s="76">
        <f t="shared" ref="D21:D23" si="19">C21*478.1</f>
        <v>478.1</v>
      </c>
      <c r="E21" s="4">
        <v>1</v>
      </c>
      <c r="F21" s="76">
        <f t="shared" si="2"/>
        <v>198.59</v>
      </c>
      <c r="G21" s="4">
        <v>34</v>
      </c>
      <c r="H21" s="76">
        <f t="shared" si="3"/>
        <v>8751.26</v>
      </c>
      <c r="I21" s="35"/>
      <c r="J21" s="36"/>
      <c r="K21" s="37"/>
      <c r="L21" s="45"/>
      <c r="M21" s="3">
        <v>6</v>
      </c>
      <c r="N21" s="76">
        <f t="shared" ref="N21:N33" si="20">M21*41.19</f>
        <v>247.14</v>
      </c>
      <c r="O21" s="4">
        <v>10</v>
      </c>
      <c r="P21" s="77">
        <f t="shared" ref="P21:P33" si="21">O21*136.99</f>
        <v>1369.9</v>
      </c>
      <c r="Q21" s="4">
        <v>39</v>
      </c>
      <c r="R21" s="76">
        <f t="shared" si="4"/>
        <v>100.62</v>
      </c>
      <c r="S21" s="14">
        <v>15</v>
      </c>
      <c r="T21" s="76">
        <f t="shared" si="5"/>
        <v>158.55000000000001</v>
      </c>
      <c r="U21" s="4">
        <v>1</v>
      </c>
      <c r="V21" s="79">
        <f>U21*8.85</f>
        <v>8.85</v>
      </c>
      <c r="W21" s="4">
        <v>3</v>
      </c>
      <c r="X21" s="9">
        <f t="shared" si="6"/>
        <v>852.99</v>
      </c>
      <c r="Y21" s="38"/>
      <c r="Z21" s="36"/>
      <c r="AA21" s="35"/>
      <c r="AB21" s="36"/>
      <c r="AC21" s="14">
        <v>1</v>
      </c>
      <c r="AD21" s="76">
        <f t="shared" ref="AD21:AD23" si="22">AC21*4298.29</f>
        <v>4298.29</v>
      </c>
      <c r="AE21" s="4">
        <v>3</v>
      </c>
      <c r="AF21" s="80">
        <f t="shared" ref="AF21:AF23" si="23">AE21*18.54</f>
        <v>55.62</v>
      </c>
      <c r="AG21" s="30">
        <f t="shared" si="0"/>
        <v>16519.91</v>
      </c>
    </row>
    <row r="22" spans="1:33" ht="17.399999999999999" customHeight="1" x14ac:dyDescent="0.3">
      <c r="A22" s="2">
        <v>2</v>
      </c>
      <c r="B22" s="31" t="s">
        <v>53</v>
      </c>
      <c r="C22" s="26">
        <v>1</v>
      </c>
      <c r="D22" s="76">
        <f t="shared" si="19"/>
        <v>478.1</v>
      </c>
      <c r="E22" s="4">
        <v>1</v>
      </c>
      <c r="F22" s="76">
        <f t="shared" si="2"/>
        <v>198.59</v>
      </c>
      <c r="G22" s="4">
        <v>23</v>
      </c>
      <c r="H22" s="76">
        <f t="shared" si="3"/>
        <v>5919.9699999999993</v>
      </c>
      <c r="I22" s="35"/>
      <c r="J22" s="36"/>
      <c r="K22" s="37"/>
      <c r="L22" s="45"/>
      <c r="M22" s="3">
        <v>4</v>
      </c>
      <c r="N22" s="76">
        <f t="shared" si="20"/>
        <v>164.76</v>
      </c>
      <c r="O22" s="4">
        <v>6</v>
      </c>
      <c r="P22" s="77">
        <f t="shared" si="21"/>
        <v>821.94</v>
      </c>
      <c r="Q22" s="4">
        <v>28</v>
      </c>
      <c r="R22" s="76">
        <f t="shared" si="4"/>
        <v>72.240000000000009</v>
      </c>
      <c r="S22" s="14">
        <v>3</v>
      </c>
      <c r="T22" s="76">
        <f t="shared" si="5"/>
        <v>31.71</v>
      </c>
      <c r="U22" s="4">
        <v>2</v>
      </c>
      <c r="V22" s="79">
        <f>U22*8.85</f>
        <v>17.7</v>
      </c>
      <c r="W22" s="4">
        <v>3</v>
      </c>
      <c r="X22" s="9">
        <f t="shared" si="6"/>
        <v>852.99</v>
      </c>
      <c r="Y22" s="38"/>
      <c r="Z22" s="36"/>
      <c r="AA22" s="35"/>
      <c r="AB22" s="36"/>
      <c r="AC22" s="14">
        <v>1</v>
      </c>
      <c r="AD22" s="76">
        <f t="shared" si="22"/>
        <v>4298.29</v>
      </c>
      <c r="AE22" s="4">
        <v>3</v>
      </c>
      <c r="AF22" s="80">
        <f t="shared" si="23"/>
        <v>55.62</v>
      </c>
      <c r="AG22" s="30">
        <f t="shared" si="0"/>
        <v>12911.910000000002</v>
      </c>
    </row>
    <row r="23" spans="1:33" ht="17.399999999999999" customHeight="1" x14ac:dyDescent="0.3">
      <c r="A23" s="2">
        <v>2</v>
      </c>
      <c r="B23" s="31" t="s">
        <v>54</v>
      </c>
      <c r="C23" s="26">
        <v>1</v>
      </c>
      <c r="D23" s="76">
        <f t="shared" si="19"/>
        <v>478.1</v>
      </c>
      <c r="E23" s="4">
        <v>1</v>
      </c>
      <c r="F23" s="76">
        <f t="shared" si="2"/>
        <v>198.59</v>
      </c>
      <c r="G23" s="4">
        <v>23</v>
      </c>
      <c r="H23" s="76">
        <f t="shared" si="3"/>
        <v>5919.9699999999993</v>
      </c>
      <c r="I23" s="35"/>
      <c r="J23" s="36"/>
      <c r="K23" s="37"/>
      <c r="L23" s="45"/>
      <c r="M23" s="3">
        <v>3</v>
      </c>
      <c r="N23" s="76">
        <f t="shared" si="20"/>
        <v>123.57</v>
      </c>
      <c r="O23" s="4">
        <v>4</v>
      </c>
      <c r="P23" s="77">
        <f t="shared" si="21"/>
        <v>547.96</v>
      </c>
      <c r="Q23" s="4">
        <v>28</v>
      </c>
      <c r="R23" s="76">
        <f t="shared" si="4"/>
        <v>72.240000000000009</v>
      </c>
      <c r="S23" s="14">
        <v>7</v>
      </c>
      <c r="T23" s="76">
        <f t="shared" si="5"/>
        <v>73.990000000000009</v>
      </c>
      <c r="U23" s="4">
        <v>5</v>
      </c>
      <c r="V23" s="79">
        <f>U23*8.85</f>
        <v>44.25</v>
      </c>
      <c r="W23" s="4">
        <v>3</v>
      </c>
      <c r="X23" s="9">
        <f t="shared" si="6"/>
        <v>852.99</v>
      </c>
      <c r="Y23" s="38"/>
      <c r="Z23" s="36"/>
      <c r="AA23" s="35"/>
      <c r="AB23" s="36"/>
      <c r="AC23" s="14">
        <v>1</v>
      </c>
      <c r="AD23" s="76">
        <f t="shared" si="22"/>
        <v>4298.29</v>
      </c>
      <c r="AE23" s="4">
        <v>3</v>
      </c>
      <c r="AF23" s="80">
        <f t="shared" si="23"/>
        <v>55.62</v>
      </c>
      <c r="AG23" s="30">
        <f t="shared" si="0"/>
        <v>12665.570000000002</v>
      </c>
    </row>
    <row r="24" spans="1:33" ht="17.399999999999999" customHeight="1" x14ac:dyDescent="0.3">
      <c r="A24" s="2">
        <v>2</v>
      </c>
      <c r="B24" s="31" t="s">
        <v>55</v>
      </c>
      <c r="C24" s="34"/>
      <c r="D24" s="36"/>
      <c r="E24" s="4">
        <v>1</v>
      </c>
      <c r="F24" s="76">
        <f t="shared" si="2"/>
        <v>198.59</v>
      </c>
      <c r="G24" s="4">
        <v>26</v>
      </c>
      <c r="H24" s="76">
        <f t="shared" si="3"/>
        <v>6692.1399999999994</v>
      </c>
      <c r="I24" s="35"/>
      <c r="J24" s="36"/>
      <c r="K24" s="22">
        <v>1</v>
      </c>
      <c r="L24" s="78">
        <f>K24*47.76</f>
        <v>47.76</v>
      </c>
      <c r="M24" s="3">
        <v>4</v>
      </c>
      <c r="N24" s="76">
        <f t="shared" si="20"/>
        <v>164.76</v>
      </c>
      <c r="O24" s="4">
        <v>6</v>
      </c>
      <c r="P24" s="77">
        <f t="shared" si="21"/>
        <v>821.94</v>
      </c>
      <c r="Q24" s="4">
        <v>31</v>
      </c>
      <c r="R24" s="76">
        <f t="shared" si="4"/>
        <v>79.98</v>
      </c>
      <c r="S24" s="14">
        <v>7</v>
      </c>
      <c r="T24" s="76">
        <f t="shared" si="5"/>
        <v>73.990000000000009</v>
      </c>
      <c r="U24" s="4">
        <v>2</v>
      </c>
      <c r="V24" s="79">
        <f>U24*8.85</f>
        <v>17.7</v>
      </c>
      <c r="W24" s="4">
        <v>2</v>
      </c>
      <c r="X24" s="9">
        <f t="shared" si="6"/>
        <v>568.66</v>
      </c>
      <c r="Y24" s="38"/>
      <c r="Z24" s="36"/>
      <c r="AA24" s="35"/>
      <c r="AB24" s="36"/>
      <c r="AC24" s="47"/>
      <c r="AD24" s="36"/>
      <c r="AE24" s="35"/>
      <c r="AF24" s="35"/>
      <c r="AG24" s="30">
        <f t="shared" si="0"/>
        <v>8665.52</v>
      </c>
    </row>
    <row r="25" spans="1:33" ht="17.399999999999999" customHeight="1" x14ac:dyDescent="0.3">
      <c r="A25" s="2">
        <v>2</v>
      </c>
      <c r="B25" s="31" t="s">
        <v>56</v>
      </c>
      <c r="C25" s="34"/>
      <c r="D25" s="36"/>
      <c r="E25" s="4">
        <v>1</v>
      </c>
      <c r="F25" s="76">
        <f t="shared" si="2"/>
        <v>198.59</v>
      </c>
      <c r="G25" s="4">
        <v>21</v>
      </c>
      <c r="H25" s="76">
        <f t="shared" si="3"/>
        <v>5405.19</v>
      </c>
      <c r="I25" s="35"/>
      <c r="J25" s="36"/>
      <c r="K25" s="37"/>
      <c r="L25" s="45"/>
      <c r="M25" s="3">
        <v>3</v>
      </c>
      <c r="N25" s="76">
        <f t="shared" si="20"/>
        <v>123.57</v>
      </c>
      <c r="O25" s="4">
        <v>4</v>
      </c>
      <c r="P25" s="77">
        <f t="shared" si="21"/>
        <v>547.96</v>
      </c>
      <c r="Q25" s="4">
        <v>26</v>
      </c>
      <c r="R25" s="76">
        <f t="shared" si="4"/>
        <v>67.08</v>
      </c>
      <c r="S25" s="14">
        <v>6</v>
      </c>
      <c r="T25" s="76">
        <f t="shared" si="5"/>
        <v>63.42</v>
      </c>
      <c r="U25" s="35"/>
      <c r="V25" s="50"/>
      <c r="W25" s="4">
        <v>2</v>
      </c>
      <c r="X25" s="9">
        <f t="shared" si="6"/>
        <v>568.66</v>
      </c>
      <c r="Y25" s="38"/>
      <c r="Z25" s="36"/>
      <c r="AA25" s="35"/>
      <c r="AB25" s="36"/>
      <c r="AC25" s="47"/>
      <c r="AD25" s="36"/>
      <c r="AE25" s="35"/>
      <c r="AF25" s="35"/>
      <c r="AG25" s="30">
        <f t="shared" si="0"/>
        <v>6974.4699999999993</v>
      </c>
    </row>
    <row r="26" spans="1:33" ht="17.399999999999999" customHeight="1" x14ac:dyDescent="0.3">
      <c r="A26" s="2">
        <v>2</v>
      </c>
      <c r="B26" s="31" t="s">
        <v>57</v>
      </c>
      <c r="C26" s="26">
        <v>1</v>
      </c>
      <c r="D26" s="76">
        <f t="shared" ref="D26:D30" si="24">C26*478.1</f>
        <v>478.1</v>
      </c>
      <c r="E26" s="4">
        <v>1</v>
      </c>
      <c r="F26" s="76">
        <f t="shared" si="2"/>
        <v>198.59</v>
      </c>
      <c r="G26" s="4">
        <v>87</v>
      </c>
      <c r="H26" s="76">
        <f t="shared" si="3"/>
        <v>22392.93</v>
      </c>
      <c r="I26" s="35"/>
      <c r="J26" s="36"/>
      <c r="K26" s="37"/>
      <c r="L26" s="45"/>
      <c r="M26" s="3">
        <v>11</v>
      </c>
      <c r="N26" s="76">
        <f t="shared" si="20"/>
        <v>453.09</v>
      </c>
      <c r="O26" s="4">
        <v>20</v>
      </c>
      <c r="P26" s="77">
        <f t="shared" si="21"/>
        <v>2739.8</v>
      </c>
      <c r="Q26" s="4">
        <v>92</v>
      </c>
      <c r="R26" s="76">
        <f t="shared" si="4"/>
        <v>237.36</v>
      </c>
      <c r="S26" s="14">
        <v>22</v>
      </c>
      <c r="T26" s="76">
        <f t="shared" si="5"/>
        <v>232.54000000000002</v>
      </c>
      <c r="U26" s="4">
        <v>4</v>
      </c>
      <c r="V26" s="79">
        <f>U26*8.85</f>
        <v>35.4</v>
      </c>
      <c r="W26" s="4">
        <v>7</v>
      </c>
      <c r="X26" s="9">
        <f t="shared" si="6"/>
        <v>1990.31</v>
      </c>
      <c r="Y26" s="24">
        <v>1</v>
      </c>
      <c r="Z26" s="77">
        <f>Y26*8958.01</f>
        <v>8958.01</v>
      </c>
      <c r="AA26" s="4">
        <v>7</v>
      </c>
      <c r="AB26" s="77">
        <f>AA26*22.66</f>
        <v>158.62</v>
      </c>
      <c r="AC26" s="47"/>
      <c r="AD26" s="36"/>
      <c r="AE26" s="35"/>
      <c r="AF26" s="35"/>
      <c r="AG26" s="30">
        <f t="shared" si="0"/>
        <v>37874.75</v>
      </c>
    </row>
    <row r="27" spans="1:33" ht="17.399999999999999" customHeight="1" x14ac:dyDescent="0.3">
      <c r="A27" s="2">
        <v>2</v>
      </c>
      <c r="B27" s="31" t="s">
        <v>58</v>
      </c>
      <c r="C27" s="26">
        <v>1</v>
      </c>
      <c r="D27" s="76">
        <f t="shared" si="24"/>
        <v>478.1</v>
      </c>
      <c r="E27" s="4">
        <v>1</v>
      </c>
      <c r="F27" s="76">
        <f t="shared" si="2"/>
        <v>198.59</v>
      </c>
      <c r="G27" s="4">
        <v>58</v>
      </c>
      <c r="H27" s="76">
        <f t="shared" si="3"/>
        <v>14928.619999999999</v>
      </c>
      <c r="I27" s="35"/>
      <c r="J27" s="36"/>
      <c r="K27" s="22">
        <v>1</v>
      </c>
      <c r="L27" s="78">
        <f>K27*47.76</f>
        <v>47.76</v>
      </c>
      <c r="M27" s="3">
        <v>5</v>
      </c>
      <c r="N27" s="76">
        <f t="shared" si="20"/>
        <v>205.95</v>
      </c>
      <c r="O27" s="4">
        <v>10</v>
      </c>
      <c r="P27" s="77">
        <f t="shared" si="21"/>
        <v>1369.9</v>
      </c>
      <c r="Q27" s="4">
        <v>63</v>
      </c>
      <c r="R27" s="76">
        <f t="shared" si="4"/>
        <v>162.54</v>
      </c>
      <c r="S27" s="14">
        <v>25</v>
      </c>
      <c r="T27" s="76">
        <f t="shared" si="5"/>
        <v>264.25</v>
      </c>
      <c r="U27" s="4">
        <v>12</v>
      </c>
      <c r="V27" s="79">
        <f t="shared" ref="V27:V33" si="25">U27*8.85</f>
        <v>106.19999999999999</v>
      </c>
      <c r="W27" s="4">
        <v>7</v>
      </c>
      <c r="X27" s="9">
        <f t="shared" si="6"/>
        <v>1990.31</v>
      </c>
      <c r="Y27" s="24">
        <v>1</v>
      </c>
      <c r="Z27" s="77">
        <f>Y27*8958.01</f>
        <v>8958.01</v>
      </c>
      <c r="AA27" s="4">
        <v>7</v>
      </c>
      <c r="AB27" s="77">
        <f>AA27*22.66</f>
        <v>158.62</v>
      </c>
      <c r="AC27" s="47"/>
      <c r="AD27" s="36"/>
      <c r="AE27" s="35"/>
      <c r="AF27" s="35"/>
      <c r="AG27" s="30">
        <f t="shared" si="0"/>
        <v>28868.85</v>
      </c>
    </row>
    <row r="28" spans="1:33" ht="17.399999999999999" customHeight="1" x14ac:dyDescent="0.3">
      <c r="A28" s="2">
        <v>2</v>
      </c>
      <c r="B28" s="31" t="s">
        <v>59</v>
      </c>
      <c r="C28" s="26">
        <v>1</v>
      </c>
      <c r="D28" s="76">
        <f t="shared" si="24"/>
        <v>478.1</v>
      </c>
      <c r="E28" s="4">
        <v>1</v>
      </c>
      <c r="F28" s="76">
        <f t="shared" si="2"/>
        <v>198.59</v>
      </c>
      <c r="G28" s="4">
        <v>23</v>
      </c>
      <c r="H28" s="76">
        <f t="shared" si="3"/>
        <v>5919.9699999999993</v>
      </c>
      <c r="I28" s="35"/>
      <c r="J28" s="36"/>
      <c r="K28" s="37"/>
      <c r="L28" s="45"/>
      <c r="M28" s="3">
        <v>5</v>
      </c>
      <c r="N28" s="76">
        <f t="shared" si="20"/>
        <v>205.95</v>
      </c>
      <c r="O28" s="4">
        <v>8</v>
      </c>
      <c r="P28" s="77">
        <f t="shared" si="21"/>
        <v>1095.92</v>
      </c>
      <c r="Q28" s="4">
        <v>28</v>
      </c>
      <c r="R28" s="76">
        <f t="shared" si="4"/>
        <v>72.240000000000009</v>
      </c>
      <c r="S28" s="14">
        <v>4</v>
      </c>
      <c r="T28" s="76">
        <f t="shared" si="5"/>
        <v>42.28</v>
      </c>
      <c r="U28" s="4">
        <v>2</v>
      </c>
      <c r="V28" s="79">
        <f t="shared" si="25"/>
        <v>17.7</v>
      </c>
      <c r="W28" s="4">
        <v>3</v>
      </c>
      <c r="X28" s="9">
        <f t="shared" si="6"/>
        <v>852.99</v>
      </c>
      <c r="Y28" s="38"/>
      <c r="Z28" s="36"/>
      <c r="AA28" s="35"/>
      <c r="AB28" s="36"/>
      <c r="AC28" s="14">
        <v>1</v>
      </c>
      <c r="AD28" s="76">
        <f t="shared" ref="AD28:AD29" si="26">AC28*4298.29</f>
        <v>4298.29</v>
      </c>
      <c r="AE28" s="4">
        <v>3</v>
      </c>
      <c r="AF28" s="80">
        <f t="shared" ref="AF28:AF29" si="27">AE28*18.54</f>
        <v>55.62</v>
      </c>
      <c r="AG28" s="30">
        <f t="shared" si="0"/>
        <v>13237.65</v>
      </c>
    </row>
    <row r="29" spans="1:33" ht="17.399999999999999" customHeight="1" x14ac:dyDescent="0.3">
      <c r="A29" s="2">
        <v>2</v>
      </c>
      <c r="B29" s="31" t="s">
        <v>60</v>
      </c>
      <c r="C29" s="26">
        <v>1</v>
      </c>
      <c r="D29" s="76">
        <f t="shared" si="24"/>
        <v>478.1</v>
      </c>
      <c r="E29" s="4">
        <v>1</v>
      </c>
      <c r="F29" s="76">
        <f t="shared" si="2"/>
        <v>198.59</v>
      </c>
      <c r="G29" s="4">
        <v>40</v>
      </c>
      <c r="H29" s="76">
        <f t="shared" si="3"/>
        <v>10295.599999999999</v>
      </c>
      <c r="I29" s="35"/>
      <c r="J29" s="36"/>
      <c r="K29" s="37"/>
      <c r="L29" s="45"/>
      <c r="M29" s="3">
        <v>9</v>
      </c>
      <c r="N29" s="76">
        <f t="shared" si="20"/>
        <v>370.71</v>
      </c>
      <c r="O29" s="4">
        <v>16</v>
      </c>
      <c r="P29" s="77">
        <f t="shared" si="21"/>
        <v>2191.84</v>
      </c>
      <c r="Q29" s="4">
        <v>45</v>
      </c>
      <c r="R29" s="76">
        <f t="shared" si="4"/>
        <v>116.10000000000001</v>
      </c>
      <c r="S29" s="14">
        <v>8</v>
      </c>
      <c r="T29" s="76">
        <f t="shared" si="5"/>
        <v>84.56</v>
      </c>
      <c r="U29" s="4">
        <v>4</v>
      </c>
      <c r="V29" s="79">
        <f t="shared" si="25"/>
        <v>35.4</v>
      </c>
      <c r="W29" s="4">
        <v>3</v>
      </c>
      <c r="X29" s="9">
        <f t="shared" si="6"/>
        <v>852.99</v>
      </c>
      <c r="Y29" s="38"/>
      <c r="Z29" s="36"/>
      <c r="AA29" s="35"/>
      <c r="AB29" s="36"/>
      <c r="AC29" s="14">
        <v>1</v>
      </c>
      <c r="AD29" s="76">
        <f t="shared" si="26"/>
        <v>4298.29</v>
      </c>
      <c r="AE29" s="4">
        <v>3</v>
      </c>
      <c r="AF29" s="80">
        <f t="shared" si="27"/>
        <v>55.62</v>
      </c>
      <c r="AG29" s="30">
        <f t="shared" si="0"/>
        <v>18977.8</v>
      </c>
    </row>
    <row r="30" spans="1:33" ht="17.399999999999999" customHeight="1" x14ac:dyDescent="0.3">
      <c r="A30" s="2">
        <v>2</v>
      </c>
      <c r="B30" s="31" t="s">
        <v>61</v>
      </c>
      <c r="C30" s="26">
        <v>1</v>
      </c>
      <c r="D30" s="76">
        <f t="shared" si="24"/>
        <v>478.1</v>
      </c>
      <c r="E30" s="4">
        <v>1</v>
      </c>
      <c r="F30" s="76">
        <f t="shared" si="2"/>
        <v>198.59</v>
      </c>
      <c r="G30" s="4">
        <v>55</v>
      </c>
      <c r="H30" s="76">
        <f t="shared" si="3"/>
        <v>14156.449999999999</v>
      </c>
      <c r="I30" s="35"/>
      <c r="J30" s="36"/>
      <c r="K30" s="37"/>
      <c r="L30" s="45"/>
      <c r="M30" s="3">
        <v>8</v>
      </c>
      <c r="N30" s="76">
        <f t="shared" si="20"/>
        <v>329.52</v>
      </c>
      <c r="O30" s="4">
        <v>14</v>
      </c>
      <c r="P30" s="77">
        <f t="shared" si="21"/>
        <v>1917.8600000000001</v>
      </c>
      <c r="Q30" s="4">
        <v>60</v>
      </c>
      <c r="R30" s="76">
        <f t="shared" si="4"/>
        <v>154.80000000000001</v>
      </c>
      <c r="S30" s="14">
        <v>20</v>
      </c>
      <c r="T30" s="76">
        <f t="shared" si="5"/>
        <v>211.4</v>
      </c>
      <c r="U30" s="4">
        <v>2</v>
      </c>
      <c r="V30" s="79">
        <f t="shared" si="25"/>
        <v>17.7</v>
      </c>
      <c r="W30" s="4">
        <v>7</v>
      </c>
      <c r="X30" s="9">
        <f t="shared" si="6"/>
        <v>1990.31</v>
      </c>
      <c r="Y30" s="24">
        <v>1</v>
      </c>
      <c r="Z30" s="77">
        <f>Y30*8958.01</f>
        <v>8958.01</v>
      </c>
      <c r="AA30" s="4">
        <v>7</v>
      </c>
      <c r="AB30" s="77">
        <f>AA30*22.66</f>
        <v>158.62</v>
      </c>
      <c r="AC30" s="47"/>
      <c r="AD30" s="36"/>
      <c r="AE30" s="35"/>
      <c r="AF30" s="35"/>
      <c r="AG30" s="30">
        <f t="shared" si="0"/>
        <v>28571.360000000001</v>
      </c>
    </row>
    <row r="31" spans="1:33" ht="17.399999999999999" customHeight="1" x14ac:dyDescent="0.3">
      <c r="A31" s="2">
        <v>2</v>
      </c>
      <c r="B31" s="31" t="s">
        <v>62</v>
      </c>
      <c r="C31" s="34"/>
      <c r="D31" s="36"/>
      <c r="E31" s="4">
        <v>1</v>
      </c>
      <c r="F31" s="76">
        <f t="shared" si="2"/>
        <v>198.59</v>
      </c>
      <c r="G31" s="4">
        <v>22</v>
      </c>
      <c r="H31" s="76">
        <f t="shared" si="3"/>
        <v>5662.58</v>
      </c>
      <c r="I31" s="35"/>
      <c r="J31" s="36"/>
      <c r="K31" s="37"/>
      <c r="L31" s="45"/>
      <c r="M31" s="3">
        <v>3</v>
      </c>
      <c r="N31" s="76">
        <f t="shared" si="20"/>
        <v>123.57</v>
      </c>
      <c r="O31" s="4">
        <v>4</v>
      </c>
      <c r="P31" s="77">
        <f t="shared" si="21"/>
        <v>547.96</v>
      </c>
      <c r="Q31" s="4">
        <v>27</v>
      </c>
      <c r="R31" s="76">
        <f t="shared" si="4"/>
        <v>69.66</v>
      </c>
      <c r="S31" s="14">
        <v>14</v>
      </c>
      <c r="T31" s="76">
        <f t="shared" si="5"/>
        <v>147.98000000000002</v>
      </c>
      <c r="U31" s="4">
        <v>2</v>
      </c>
      <c r="V31" s="79">
        <f t="shared" si="25"/>
        <v>17.7</v>
      </c>
      <c r="W31" s="4">
        <v>2</v>
      </c>
      <c r="X31" s="9">
        <f t="shared" si="6"/>
        <v>568.66</v>
      </c>
      <c r="Y31" s="38"/>
      <c r="Z31" s="36"/>
      <c r="AA31" s="35"/>
      <c r="AB31" s="36"/>
      <c r="AC31" s="47"/>
      <c r="AD31" s="36"/>
      <c r="AE31" s="35"/>
      <c r="AF31" s="35"/>
      <c r="AG31" s="30">
        <f t="shared" si="0"/>
        <v>7336.7</v>
      </c>
    </row>
    <row r="32" spans="1:33" ht="17.399999999999999" customHeight="1" x14ac:dyDescent="0.3">
      <c r="A32" s="2">
        <v>2</v>
      </c>
      <c r="B32" s="31" t="s">
        <v>63</v>
      </c>
      <c r="C32" s="26">
        <v>1</v>
      </c>
      <c r="D32" s="76">
        <f t="shared" ref="D32:D33" si="28">C32*478.1</f>
        <v>478.1</v>
      </c>
      <c r="E32" s="4">
        <v>1</v>
      </c>
      <c r="F32" s="76">
        <f t="shared" si="2"/>
        <v>198.59</v>
      </c>
      <c r="G32" s="4">
        <v>38</v>
      </c>
      <c r="H32" s="76">
        <f t="shared" si="3"/>
        <v>9780.82</v>
      </c>
      <c r="I32" s="35"/>
      <c r="J32" s="36"/>
      <c r="K32" s="37"/>
      <c r="L32" s="45"/>
      <c r="M32" s="3">
        <v>5</v>
      </c>
      <c r="N32" s="76">
        <f t="shared" si="20"/>
        <v>205.95</v>
      </c>
      <c r="O32" s="4">
        <v>8</v>
      </c>
      <c r="P32" s="77">
        <f t="shared" si="21"/>
        <v>1095.92</v>
      </c>
      <c r="Q32" s="4">
        <v>43</v>
      </c>
      <c r="R32" s="76">
        <f t="shared" si="4"/>
        <v>110.94</v>
      </c>
      <c r="S32" s="14">
        <v>4</v>
      </c>
      <c r="T32" s="76">
        <f t="shared" si="5"/>
        <v>42.28</v>
      </c>
      <c r="U32" s="4">
        <v>2</v>
      </c>
      <c r="V32" s="79">
        <f t="shared" si="25"/>
        <v>17.7</v>
      </c>
      <c r="W32" s="4">
        <v>3</v>
      </c>
      <c r="X32" s="9">
        <f t="shared" si="6"/>
        <v>852.99</v>
      </c>
      <c r="Y32" s="38"/>
      <c r="Z32" s="36"/>
      <c r="AA32" s="35"/>
      <c r="AB32" s="36"/>
      <c r="AC32" s="14">
        <v>1</v>
      </c>
      <c r="AD32" s="76">
        <f t="shared" ref="AD32:AD33" si="29">AC32*4298.29</f>
        <v>4298.29</v>
      </c>
      <c r="AE32" s="4">
        <v>3</v>
      </c>
      <c r="AF32" s="80">
        <f t="shared" ref="AF32:AF33" si="30">AE32*18.54</f>
        <v>55.62</v>
      </c>
      <c r="AG32" s="30">
        <f t="shared" si="0"/>
        <v>17137.2</v>
      </c>
    </row>
    <row r="33" spans="1:33" ht="17.399999999999999" customHeight="1" x14ac:dyDescent="0.3">
      <c r="A33" s="2">
        <v>2</v>
      </c>
      <c r="B33" s="31" t="s">
        <v>64</v>
      </c>
      <c r="C33" s="26">
        <v>1</v>
      </c>
      <c r="D33" s="76">
        <f t="shared" si="28"/>
        <v>478.1</v>
      </c>
      <c r="E33" s="4">
        <v>1</v>
      </c>
      <c r="F33" s="76">
        <f t="shared" si="2"/>
        <v>198.59</v>
      </c>
      <c r="G33" s="4">
        <v>23</v>
      </c>
      <c r="H33" s="76">
        <f t="shared" si="3"/>
        <v>5919.9699999999993</v>
      </c>
      <c r="I33" s="35"/>
      <c r="J33" s="36"/>
      <c r="K33" s="37"/>
      <c r="L33" s="45"/>
      <c r="M33" s="3">
        <v>3</v>
      </c>
      <c r="N33" s="76">
        <f t="shared" si="20"/>
        <v>123.57</v>
      </c>
      <c r="O33" s="4">
        <v>4</v>
      </c>
      <c r="P33" s="77">
        <f t="shared" si="21"/>
        <v>547.96</v>
      </c>
      <c r="Q33" s="4">
        <v>28</v>
      </c>
      <c r="R33" s="76">
        <f t="shared" si="4"/>
        <v>72.240000000000009</v>
      </c>
      <c r="S33" s="14">
        <v>4</v>
      </c>
      <c r="T33" s="76">
        <f t="shared" si="5"/>
        <v>42.28</v>
      </c>
      <c r="U33" s="4">
        <v>1</v>
      </c>
      <c r="V33" s="79">
        <f t="shared" si="25"/>
        <v>8.85</v>
      </c>
      <c r="W33" s="4">
        <v>3</v>
      </c>
      <c r="X33" s="9">
        <f t="shared" si="6"/>
        <v>852.99</v>
      </c>
      <c r="Y33" s="38"/>
      <c r="Z33" s="36"/>
      <c r="AA33" s="35"/>
      <c r="AB33" s="36"/>
      <c r="AC33" s="24">
        <v>1</v>
      </c>
      <c r="AD33" s="76">
        <f t="shared" si="29"/>
        <v>4298.29</v>
      </c>
      <c r="AE33" s="4">
        <v>3</v>
      </c>
      <c r="AF33" s="80">
        <f t="shared" si="30"/>
        <v>55.62</v>
      </c>
      <c r="AG33" s="30">
        <f t="shared" si="0"/>
        <v>12598.460000000001</v>
      </c>
    </row>
    <row r="34" spans="1:33" s="17" customFormat="1" ht="17.399999999999999" customHeight="1" x14ac:dyDescent="0.3">
      <c r="A34" s="68"/>
      <c r="B34" s="69" t="s">
        <v>65</v>
      </c>
      <c r="C34" s="70">
        <f>SUM(C20:C33)</f>
        <v>10</v>
      </c>
      <c r="D34" s="87">
        <f t="shared" ref="D34:V34" si="31">SUM(D20:D33)</f>
        <v>4781</v>
      </c>
      <c r="E34" s="70">
        <f t="shared" si="31"/>
        <v>14</v>
      </c>
      <c r="F34" s="87">
        <f t="shared" si="31"/>
        <v>2780.26</v>
      </c>
      <c r="G34" s="70">
        <f t="shared" si="31"/>
        <v>490</v>
      </c>
      <c r="H34" s="87">
        <f t="shared" si="31"/>
        <v>126121.1</v>
      </c>
      <c r="I34" s="70">
        <v>0</v>
      </c>
      <c r="J34" s="87">
        <f t="shared" si="31"/>
        <v>0</v>
      </c>
      <c r="K34" s="70">
        <f t="shared" si="31"/>
        <v>2</v>
      </c>
      <c r="L34" s="87">
        <f t="shared" si="31"/>
        <v>95.52</v>
      </c>
      <c r="M34" s="70">
        <f t="shared" si="31"/>
        <v>72</v>
      </c>
      <c r="N34" s="87">
        <f t="shared" si="31"/>
        <v>2965.68</v>
      </c>
      <c r="O34" s="70">
        <f t="shared" si="31"/>
        <v>118</v>
      </c>
      <c r="P34" s="87">
        <f t="shared" si="31"/>
        <v>16164.820000000003</v>
      </c>
      <c r="Q34" s="70">
        <f t="shared" si="31"/>
        <v>560</v>
      </c>
      <c r="R34" s="87">
        <f t="shared" si="31"/>
        <v>1444.8</v>
      </c>
      <c r="S34" s="70">
        <f t="shared" si="31"/>
        <v>144</v>
      </c>
      <c r="T34" s="87">
        <f t="shared" si="31"/>
        <v>1522.0800000000002</v>
      </c>
      <c r="U34" s="70">
        <f t="shared" si="31"/>
        <v>39</v>
      </c>
      <c r="V34" s="87">
        <f t="shared" si="31"/>
        <v>345.15</v>
      </c>
      <c r="W34" s="70">
        <f t="shared" ref="W34:AG34" si="32">SUM(W20:W33)</f>
        <v>50</v>
      </c>
      <c r="X34" s="87">
        <f t="shared" si="32"/>
        <v>14216.499999999998</v>
      </c>
      <c r="Y34" s="72">
        <f t="shared" si="32"/>
        <v>3</v>
      </c>
      <c r="Z34" s="87">
        <f t="shared" si="32"/>
        <v>26874.03</v>
      </c>
      <c r="AA34" s="72">
        <f t="shared" si="32"/>
        <v>21</v>
      </c>
      <c r="AB34" s="87">
        <f t="shared" si="32"/>
        <v>475.86</v>
      </c>
      <c r="AC34" s="72">
        <f t="shared" si="32"/>
        <v>7</v>
      </c>
      <c r="AD34" s="87">
        <f t="shared" si="32"/>
        <v>30088.030000000002</v>
      </c>
      <c r="AE34" s="70">
        <f t="shared" si="32"/>
        <v>21</v>
      </c>
      <c r="AF34" s="87">
        <f t="shared" si="32"/>
        <v>389.34</v>
      </c>
      <c r="AG34" s="90">
        <f t="shared" si="32"/>
        <v>228264.17</v>
      </c>
    </row>
    <row r="35" spans="1:33" s="5" customFormat="1" ht="17.399999999999999" customHeight="1" x14ac:dyDescent="0.3">
      <c r="A35" s="2">
        <v>3</v>
      </c>
      <c r="B35" s="31" t="s">
        <v>66</v>
      </c>
      <c r="C35" s="26">
        <v>1</v>
      </c>
      <c r="D35" s="76">
        <f t="shared" ref="D35" si="33">C35*478.1</f>
        <v>478.1</v>
      </c>
      <c r="E35" s="4">
        <v>1</v>
      </c>
      <c r="F35" s="76">
        <f t="shared" si="2"/>
        <v>198.59</v>
      </c>
      <c r="G35" s="4">
        <v>60</v>
      </c>
      <c r="H35" s="76">
        <f t="shared" si="3"/>
        <v>15443.4</v>
      </c>
      <c r="I35" s="35"/>
      <c r="J35" s="36"/>
      <c r="K35" s="37"/>
      <c r="L35" s="45"/>
      <c r="M35" s="3">
        <v>4</v>
      </c>
      <c r="N35" s="76">
        <f>M35*41.19</f>
        <v>164.76</v>
      </c>
      <c r="O35" s="4">
        <v>4</v>
      </c>
      <c r="P35" s="77">
        <f>O35*136.99</f>
        <v>547.96</v>
      </c>
      <c r="Q35" s="4">
        <v>65</v>
      </c>
      <c r="R35" s="76">
        <f t="shared" si="4"/>
        <v>167.70000000000002</v>
      </c>
      <c r="S35" s="14">
        <v>17</v>
      </c>
      <c r="T35" s="76">
        <f t="shared" si="5"/>
        <v>179.69</v>
      </c>
      <c r="U35" s="4">
        <v>4</v>
      </c>
      <c r="V35" s="79">
        <f>U35*8.85</f>
        <v>35.4</v>
      </c>
      <c r="W35" s="4">
        <v>7</v>
      </c>
      <c r="X35" s="9">
        <f t="shared" si="6"/>
        <v>1990.31</v>
      </c>
      <c r="Y35" s="24">
        <v>1</v>
      </c>
      <c r="Z35" s="77">
        <f>Y35*8958.01</f>
        <v>8958.01</v>
      </c>
      <c r="AA35" s="4">
        <v>7</v>
      </c>
      <c r="AB35" s="77">
        <f>AA35*22.66</f>
        <v>158.62</v>
      </c>
      <c r="AC35" s="47"/>
      <c r="AD35" s="36"/>
      <c r="AE35" s="35"/>
      <c r="AF35" s="35"/>
      <c r="AG35" s="30">
        <f t="shared" si="0"/>
        <v>28322.54</v>
      </c>
    </row>
    <row r="36" spans="1:33" s="5" customFormat="1" ht="17.399999999999999" customHeight="1" x14ac:dyDescent="0.3">
      <c r="A36" s="2">
        <v>3</v>
      </c>
      <c r="B36" s="31" t="s">
        <v>67</v>
      </c>
      <c r="C36" s="34"/>
      <c r="D36" s="36"/>
      <c r="E36" s="4">
        <v>1</v>
      </c>
      <c r="F36" s="76">
        <f t="shared" si="2"/>
        <v>198.59</v>
      </c>
      <c r="G36" s="4">
        <v>56</v>
      </c>
      <c r="H36" s="76">
        <f t="shared" si="3"/>
        <v>14413.84</v>
      </c>
      <c r="I36" s="4">
        <v>2</v>
      </c>
      <c r="J36" s="77">
        <f>I36*1046.72</f>
        <v>2093.44</v>
      </c>
      <c r="K36" s="37"/>
      <c r="L36" s="45"/>
      <c r="M36" s="3">
        <v>9</v>
      </c>
      <c r="N36" s="76">
        <f>M36*41.19</f>
        <v>370.71</v>
      </c>
      <c r="O36" s="4">
        <v>16</v>
      </c>
      <c r="P36" s="77">
        <f t="shared" ref="P36:P37" si="34">O36*136.99</f>
        <v>2191.84</v>
      </c>
      <c r="Q36" s="4">
        <v>63</v>
      </c>
      <c r="R36" s="76">
        <f t="shared" si="4"/>
        <v>162.54</v>
      </c>
      <c r="S36" s="14">
        <v>16</v>
      </c>
      <c r="T36" s="76">
        <f t="shared" si="5"/>
        <v>169.12</v>
      </c>
      <c r="U36" s="4">
        <v>9</v>
      </c>
      <c r="V36" s="79">
        <f>U36*8.85</f>
        <v>79.649999999999991</v>
      </c>
      <c r="W36" s="35"/>
      <c r="X36" s="36"/>
      <c r="Y36" s="38"/>
      <c r="Z36" s="36"/>
      <c r="AA36" s="35"/>
      <c r="AB36" s="36"/>
      <c r="AC36" s="47"/>
      <c r="AD36" s="36"/>
      <c r="AE36" s="35"/>
      <c r="AF36" s="35"/>
      <c r="AG36" s="30">
        <f t="shared" si="0"/>
        <v>19679.73</v>
      </c>
    </row>
    <row r="37" spans="1:33" ht="17.399999999999999" customHeight="1" x14ac:dyDescent="0.3">
      <c r="A37" s="2">
        <v>3</v>
      </c>
      <c r="B37" s="31" t="s">
        <v>68</v>
      </c>
      <c r="C37" s="26">
        <v>1</v>
      </c>
      <c r="D37" s="76">
        <f t="shared" ref="D37:D51" si="35">C37*478.1</f>
        <v>478.1</v>
      </c>
      <c r="E37" s="4">
        <v>1</v>
      </c>
      <c r="F37" s="76">
        <f t="shared" si="2"/>
        <v>198.59</v>
      </c>
      <c r="G37" s="4">
        <v>27</v>
      </c>
      <c r="H37" s="76">
        <f t="shared" si="3"/>
        <v>6949.53</v>
      </c>
      <c r="I37" s="4">
        <v>2</v>
      </c>
      <c r="J37" s="77">
        <f>I37*1046.72</f>
        <v>2093.44</v>
      </c>
      <c r="K37" s="37"/>
      <c r="L37" s="45"/>
      <c r="M37" s="3">
        <v>11</v>
      </c>
      <c r="N37" s="76">
        <f>M37*41.19</f>
        <v>453.09</v>
      </c>
      <c r="O37" s="4">
        <v>20</v>
      </c>
      <c r="P37" s="77">
        <f t="shared" si="34"/>
        <v>2739.8</v>
      </c>
      <c r="Q37" s="4">
        <v>34</v>
      </c>
      <c r="R37" s="76">
        <f t="shared" si="4"/>
        <v>87.72</v>
      </c>
      <c r="S37" s="14">
        <v>5</v>
      </c>
      <c r="T37" s="76">
        <f t="shared" si="5"/>
        <v>52.85</v>
      </c>
      <c r="U37" s="4">
        <v>7</v>
      </c>
      <c r="V37" s="79">
        <f>U37*8.85</f>
        <v>61.949999999999996</v>
      </c>
      <c r="W37" s="4">
        <v>3</v>
      </c>
      <c r="X37" s="9">
        <f t="shared" si="6"/>
        <v>852.99</v>
      </c>
      <c r="Y37" s="38"/>
      <c r="Z37" s="36"/>
      <c r="AA37" s="35"/>
      <c r="AB37" s="36"/>
      <c r="AC37" s="14">
        <v>1</v>
      </c>
      <c r="AD37" s="76">
        <f t="shared" ref="AD37" si="36">AC37*4298.29</f>
        <v>4298.29</v>
      </c>
      <c r="AE37" s="4">
        <v>3</v>
      </c>
      <c r="AF37" s="80">
        <f t="shared" ref="AF37" si="37">AE37*18.54</f>
        <v>55.62</v>
      </c>
      <c r="AG37" s="30">
        <f t="shared" si="0"/>
        <v>18321.97</v>
      </c>
    </row>
    <row r="38" spans="1:33" ht="17.399999999999999" customHeight="1" x14ac:dyDescent="0.3">
      <c r="A38" s="2">
        <v>3</v>
      </c>
      <c r="B38" s="31" t="s">
        <v>69</v>
      </c>
      <c r="C38" s="26">
        <v>1</v>
      </c>
      <c r="D38" s="76">
        <f t="shared" si="35"/>
        <v>478.1</v>
      </c>
      <c r="E38" s="4">
        <v>1</v>
      </c>
      <c r="F38" s="76">
        <f t="shared" si="2"/>
        <v>198.59</v>
      </c>
      <c r="G38" s="4">
        <v>1</v>
      </c>
      <c r="H38" s="76">
        <f t="shared" si="3"/>
        <v>257.39</v>
      </c>
      <c r="I38" s="35"/>
      <c r="J38" s="36"/>
      <c r="K38" s="37"/>
      <c r="L38" s="45"/>
      <c r="M38" s="40"/>
      <c r="N38" s="36"/>
      <c r="O38" s="35"/>
      <c r="P38" s="36"/>
      <c r="Q38" s="4">
        <v>6</v>
      </c>
      <c r="R38" s="76">
        <f t="shared" si="4"/>
        <v>15.48</v>
      </c>
      <c r="S38" s="47"/>
      <c r="T38" s="36"/>
      <c r="U38" s="35"/>
      <c r="V38" s="50"/>
      <c r="W38" s="4">
        <v>7</v>
      </c>
      <c r="X38" s="9">
        <f t="shared" si="6"/>
        <v>1990.31</v>
      </c>
      <c r="Y38" s="24">
        <v>1</v>
      </c>
      <c r="Z38" s="77">
        <f>Y38*8958.01</f>
        <v>8958.01</v>
      </c>
      <c r="AA38" s="4">
        <v>7</v>
      </c>
      <c r="AB38" s="77">
        <f>AA38*22.66</f>
        <v>158.62</v>
      </c>
      <c r="AC38" s="47"/>
      <c r="AD38" s="36"/>
      <c r="AE38" s="35"/>
      <c r="AF38" s="35"/>
      <c r="AG38" s="30">
        <f t="shared" si="0"/>
        <v>12056.5</v>
      </c>
    </row>
    <row r="39" spans="1:33" ht="17.399999999999999" customHeight="1" x14ac:dyDescent="0.3">
      <c r="A39" s="2">
        <v>3</v>
      </c>
      <c r="B39" s="31" t="s">
        <v>70</v>
      </c>
      <c r="C39" s="26">
        <v>1</v>
      </c>
      <c r="D39" s="76">
        <f t="shared" si="35"/>
        <v>478.1</v>
      </c>
      <c r="E39" s="4">
        <v>1</v>
      </c>
      <c r="F39" s="76">
        <f t="shared" si="2"/>
        <v>198.59</v>
      </c>
      <c r="G39" s="4">
        <v>1</v>
      </c>
      <c r="H39" s="76">
        <f t="shared" si="3"/>
        <v>257.39</v>
      </c>
      <c r="I39" s="35"/>
      <c r="J39" s="36"/>
      <c r="K39" s="22">
        <v>48</v>
      </c>
      <c r="L39" s="78">
        <f>K39*47.76</f>
        <v>2292.48</v>
      </c>
      <c r="M39" s="40"/>
      <c r="N39" s="36"/>
      <c r="O39" s="35"/>
      <c r="P39" s="36"/>
      <c r="Q39" s="4">
        <v>6</v>
      </c>
      <c r="R39" s="76">
        <f t="shared" si="4"/>
        <v>15.48</v>
      </c>
      <c r="S39" s="47"/>
      <c r="T39" s="36"/>
      <c r="U39" s="35"/>
      <c r="V39" s="50"/>
      <c r="W39" s="4">
        <v>7</v>
      </c>
      <c r="X39" s="9">
        <f t="shared" si="6"/>
        <v>1990.31</v>
      </c>
      <c r="Y39" s="24">
        <v>1</v>
      </c>
      <c r="Z39" s="77">
        <f>Y39*8958.01</f>
        <v>8958.01</v>
      </c>
      <c r="AA39" s="4">
        <v>7</v>
      </c>
      <c r="AB39" s="77">
        <f>AA39*22.66</f>
        <v>158.62</v>
      </c>
      <c r="AC39" s="47"/>
      <c r="AD39" s="36"/>
      <c r="AE39" s="35"/>
      <c r="AF39" s="35"/>
      <c r="AG39" s="30">
        <f t="shared" si="0"/>
        <v>14348.98</v>
      </c>
    </row>
    <row r="40" spans="1:33" ht="17.399999999999999" customHeight="1" x14ac:dyDescent="0.3">
      <c r="A40" s="2">
        <v>3</v>
      </c>
      <c r="B40" s="31" t="s">
        <v>71</v>
      </c>
      <c r="C40" s="26">
        <v>1</v>
      </c>
      <c r="D40" s="76">
        <f t="shared" si="35"/>
        <v>478.1</v>
      </c>
      <c r="E40" s="4">
        <v>1</v>
      </c>
      <c r="F40" s="76">
        <f t="shared" si="2"/>
        <v>198.59</v>
      </c>
      <c r="G40" s="4">
        <v>34</v>
      </c>
      <c r="H40" s="76">
        <f t="shared" si="3"/>
        <v>8751.26</v>
      </c>
      <c r="I40" s="35"/>
      <c r="J40" s="36"/>
      <c r="K40" s="37"/>
      <c r="L40" s="45"/>
      <c r="M40" s="3">
        <v>6</v>
      </c>
      <c r="N40" s="76">
        <f>M40*41.19</f>
        <v>247.14</v>
      </c>
      <c r="O40" s="4">
        <v>8</v>
      </c>
      <c r="P40" s="77">
        <f>O40*136.99</f>
        <v>1095.92</v>
      </c>
      <c r="Q40" s="4">
        <v>39</v>
      </c>
      <c r="R40" s="76">
        <f t="shared" si="4"/>
        <v>100.62</v>
      </c>
      <c r="S40" s="14">
        <v>11</v>
      </c>
      <c r="T40" s="76">
        <f t="shared" ref="T40:T41" si="38">S40*10.57</f>
        <v>116.27000000000001</v>
      </c>
      <c r="U40" s="4">
        <v>2</v>
      </c>
      <c r="V40" s="79">
        <f>U40*8.85</f>
        <v>17.7</v>
      </c>
      <c r="W40" s="4">
        <v>3</v>
      </c>
      <c r="X40" s="9">
        <f t="shared" si="6"/>
        <v>852.99</v>
      </c>
      <c r="Y40" s="38"/>
      <c r="Z40" s="36"/>
      <c r="AA40" s="35"/>
      <c r="AB40" s="36"/>
      <c r="AC40" s="14">
        <v>1</v>
      </c>
      <c r="AD40" s="76">
        <f t="shared" ref="AD40" si="39">AC40*4298.29</f>
        <v>4298.29</v>
      </c>
      <c r="AE40" s="4">
        <v>3</v>
      </c>
      <c r="AF40" s="80">
        <f t="shared" ref="AF40:AF41" si="40">AE40*18.54</f>
        <v>55.62</v>
      </c>
      <c r="AG40" s="30">
        <f t="shared" si="0"/>
        <v>16212.500000000002</v>
      </c>
    </row>
    <row r="41" spans="1:33" ht="17.399999999999999" customHeight="1" x14ac:dyDescent="0.3">
      <c r="A41" s="2">
        <v>3</v>
      </c>
      <c r="B41" s="31" t="s">
        <v>72</v>
      </c>
      <c r="C41" s="26">
        <v>1</v>
      </c>
      <c r="D41" s="76">
        <f t="shared" si="35"/>
        <v>478.1</v>
      </c>
      <c r="E41" s="4">
        <v>1</v>
      </c>
      <c r="F41" s="76">
        <f t="shared" si="2"/>
        <v>198.59</v>
      </c>
      <c r="G41" s="4">
        <v>37</v>
      </c>
      <c r="H41" s="76">
        <f t="shared" si="3"/>
        <v>9523.43</v>
      </c>
      <c r="I41" s="35"/>
      <c r="J41" s="36"/>
      <c r="K41" s="22">
        <v>1</v>
      </c>
      <c r="L41" s="78">
        <f>K41*47.76</f>
        <v>47.76</v>
      </c>
      <c r="M41" s="3">
        <v>3</v>
      </c>
      <c r="N41" s="76">
        <f t="shared" ref="N41:N43" si="41">M41*41.19</f>
        <v>123.57</v>
      </c>
      <c r="O41" s="4">
        <v>4</v>
      </c>
      <c r="P41" s="77">
        <f t="shared" ref="P41:P43" si="42">O41*136.99</f>
        <v>547.96</v>
      </c>
      <c r="Q41" s="4">
        <v>42</v>
      </c>
      <c r="R41" s="76">
        <f t="shared" si="4"/>
        <v>108.36</v>
      </c>
      <c r="S41" s="14">
        <v>9</v>
      </c>
      <c r="T41" s="76">
        <f t="shared" si="38"/>
        <v>95.13</v>
      </c>
      <c r="U41" s="35"/>
      <c r="V41" s="50"/>
      <c r="W41" s="4">
        <v>3</v>
      </c>
      <c r="X41" s="9">
        <f t="shared" si="6"/>
        <v>852.99</v>
      </c>
      <c r="Y41" s="24">
        <v>1</v>
      </c>
      <c r="Z41" s="77">
        <f>Y41*8958.01</f>
        <v>8958.01</v>
      </c>
      <c r="AA41" s="35"/>
      <c r="AB41" s="36"/>
      <c r="AC41" s="47"/>
      <c r="AD41" s="36"/>
      <c r="AE41" s="4">
        <v>3</v>
      </c>
      <c r="AF41" s="80">
        <f t="shared" si="40"/>
        <v>55.62</v>
      </c>
      <c r="AG41" s="30">
        <f t="shared" si="0"/>
        <v>20989.520000000004</v>
      </c>
    </row>
    <row r="42" spans="1:33" ht="17.399999999999999" customHeight="1" x14ac:dyDescent="0.3">
      <c r="A42" s="2">
        <v>3</v>
      </c>
      <c r="B42" s="31" t="s">
        <v>73</v>
      </c>
      <c r="C42" s="26">
        <v>1</v>
      </c>
      <c r="D42" s="76">
        <f t="shared" si="35"/>
        <v>478.1</v>
      </c>
      <c r="E42" s="4">
        <v>1</v>
      </c>
      <c r="F42" s="76">
        <f t="shared" si="2"/>
        <v>198.59</v>
      </c>
      <c r="G42" s="4">
        <v>5</v>
      </c>
      <c r="H42" s="76">
        <f t="shared" si="3"/>
        <v>1286.9499999999998</v>
      </c>
      <c r="I42" s="35"/>
      <c r="J42" s="36"/>
      <c r="K42" s="37"/>
      <c r="L42" s="45"/>
      <c r="M42" s="3">
        <v>1</v>
      </c>
      <c r="N42" s="76">
        <f t="shared" si="41"/>
        <v>41.19</v>
      </c>
      <c r="O42" s="4">
        <v>1</v>
      </c>
      <c r="P42" s="77">
        <f t="shared" si="42"/>
        <v>136.99</v>
      </c>
      <c r="Q42" s="4">
        <v>10</v>
      </c>
      <c r="R42" s="76">
        <f t="shared" si="4"/>
        <v>25.8</v>
      </c>
      <c r="S42" s="47"/>
      <c r="T42" s="36"/>
      <c r="U42" s="35"/>
      <c r="V42" s="50"/>
      <c r="W42" s="35"/>
      <c r="X42" s="36"/>
      <c r="Y42" s="24">
        <v>1</v>
      </c>
      <c r="Z42" s="77">
        <f>Y42*8958.01</f>
        <v>8958.01</v>
      </c>
      <c r="AA42" s="35"/>
      <c r="AB42" s="36"/>
      <c r="AC42" s="47"/>
      <c r="AD42" s="36"/>
      <c r="AE42" s="35"/>
      <c r="AF42" s="35"/>
      <c r="AG42" s="30">
        <f t="shared" si="0"/>
        <v>11125.630000000001</v>
      </c>
    </row>
    <row r="43" spans="1:33" ht="17.399999999999999" customHeight="1" x14ac:dyDescent="0.3">
      <c r="A43" s="2">
        <v>3</v>
      </c>
      <c r="B43" s="56" t="s">
        <v>74</v>
      </c>
      <c r="C43" s="23">
        <v>1</v>
      </c>
      <c r="D43" s="76">
        <f t="shared" si="35"/>
        <v>478.1</v>
      </c>
      <c r="E43" s="18">
        <v>1</v>
      </c>
      <c r="F43" s="76">
        <f t="shared" si="2"/>
        <v>198.59</v>
      </c>
      <c r="G43" s="4">
        <v>49</v>
      </c>
      <c r="H43" s="76">
        <f t="shared" si="3"/>
        <v>12612.109999999999</v>
      </c>
      <c r="I43" s="39"/>
      <c r="J43" s="51"/>
      <c r="K43" s="23">
        <v>27</v>
      </c>
      <c r="L43" s="78">
        <f>K43*47.76</f>
        <v>1289.52</v>
      </c>
      <c r="M43" s="19">
        <v>4</v>
      </c>
      <c r="N43" s="76">
        <f t="shared" si="41"/>
        <v>164.76</v>
      </c>
      <c r="O43" s="18">
        <v>8</v>
      </c>
      <c r="P43" s="77">
        <f t="shared" si="42"/>
        <v>1095.92</v>
      </c>
      <c r="Q43" s="18">
        <v>54</v>
      </c>
      <c r="R43" s="76">
        <f t="shared" si="4"/>
        <v>139.32</v>
      </c>
      <c r="S43" s="20">
        <v>17</v>
      </c>
      <c r="T43" s="76">
        <f t="shared" ref="T43:T51" si="43">S43*10.57</f>
        <v>179.69</v>
      </c>
      <c r="U43" s="18">
        <v>9</v>
      </c>
      <c r="V43" s="79">
        <f>U43*8.85</f>
        <v>79.649999999999991</v>
      </c>
      <c r="W43" s="18">
        <v>7</v>
      </c>
      <c r="X43" s="9">
        <f t="shared" si="6"/>
        <v>1990.31</v>
      </c>
      <c r="Y43" s="24">
        <v>1</v>
      </c>
      <c r="Z43" s="77">
        <f>Y43*8958.01</f>
        <v>8958.01</v>
      </c>
      <c r="AA43" s="18">
        <v>7</v>
      </c>
      <c r="AB43" s="77">
        <f>AA43*22.66</f>
        <v>158.62</v>
      </c>
      <c r="AC43" s="47"/>
      <c r="AD43" s="36"/>
      <c r="AE43" s="39"/>
      <c r="AF43" s="39"/>
      <c r="AG43" s="30">
        <f t="shared" si="0"/>
        <v>27344.6</v>
      </c>
    </row>
    <row r="44" spans="1:33" ht="17.399999999999999" customHeight="1" x14ac:dyDescent="0.3">
      <c r="A44" s="2">
        <v>3</v>
      </c>
      <c r="B44" s="31" t="s">
        <v>75</v>
      </c>
      <c r="C44" s="26">
        <v>1</v>
      </c>
      <c r="D44" s="76">
        <f t="shared" si="35"/>
        <v>478.1</v>
      </c>
      <c r="E44" s="4">
        <v>1</v>
      </c>
      <c r="F44" s="76">
        <f t="shared" si="2"/>
        <v>198.59</v>
      </c>
      <c r="G44" s="4">
        <v>10</v>
      </c>
      <c r="H44" s="76">
        <f t="shared" si="3"/>
        <v>2573.8999999999996</v>
      </c>
      <c r="I44" s="35"/>
      <c r="J44" s="36"/>
      <c r="K44" s="37"/>
      <c r="L44" s="45"/>
      <c r="M44" s="40"/>
      <c r="N44" s="36"/>
      <c r="O44" s="35"/>
      <c r="P44" s="36"/>
      <c r="Q44" s="4">
        <v>15</v>
      </c>
      <c r="R44" s="76">
        <f t="shared" si="4"/>
        <v>38.700000000000003</v>
      </c>
      <c r="S44" s="14">
        <v>9</v>
      </c>
      <c r="T44" s="76">
        <f t="shared" si="43"/>
        <v>95.13</v>
      </c>
      <c r="U44" s="35"/>
      <c r="V44" s="50"/>
      <c r="W44" s="4">
        <v>3</v>
      </c>
      <c r="X44" s="9">
        <f t="shared" si="6"/>
        <v>852.99</v>
      </c>
      <c r="Y44" s="38"/>
      <c r="Z44" s="36"/>
      <c r="AA44" s="35"/>
      <c r="AB44" s="36"/>
      <c r="AC44" s="14">
        <v>1</v>
      </c>
      <c r="AD44" s="76">
        <f t="shared" ref="AD44:AD49" si="44">AC44*4298.29</f>
        <v>4298.29</v>
      </c>
      <c r="AE44" s="4">
        <v>3</v>
      </c>
      <c r="AF44" s="80">
        <f t="shared" ref="AF44:AF49" si="45">AE44*18.54</f>
        <v>55.62</v>
      </c>
      <c r="AG44" s="30">
        <f t="shared" si="0"/>
        <v>8591.3200000000015</v>
      </c>
    </row>
    <row r="45" spans="1:33" ht="17.399999999999999" customHeight="1" x14ac:dyDescent="0.3">
      <c r="A45" s="2">
        <v>3</v>
      </c>
      <c r="B45" s="31" t="s">
        <v>76</v>
      </c>
      <c r="C45" s="26">
        <v>1</v>
      </c>
      <c r="D45" s="76">
        <f t="shared" si="35"/>
        <v>478.1</v>
      </c>
      <c r="E45" s="4">
        <v>1</v>
      </c>
      <c r="F45" s="76">
        <f t="shared" si="2"/>
        <v>198.59</v>
      </c>
      <c r="G45" s="4">
        <v>9</v>
      </c>
      <c r="H45" s="76">
        <f t="shared" si="3"/>
        <v>2316.5099999999998</v>
      </c>
      <c r="I45" s="35"/>
      <c r="J45" s="36"/>
      <c r="K45" s="22">
        <v>23</v>
      </c>
      <c r="L45" s="78">
        <f>K45*47.76</f>
        <v>1098.48</v>
      </c>
      <c r="M45" s="3">
        <v>2</v>
      </c>
      <c r="N45" s="76">
        <f>M45*41.19</f>
        <v>82.38</v>
      </c>
      <c r="O45" s="4">
        <v>2</v>
      </c>
      <c r="P45" s="77">
        <f>O45*136.99</f>
        <v>273.98</v>
      </c>
      <c r="Q45" s="4">
        <v>14</v>
      </c>
      <c r="R45" s="76">
        <f t="shared" si="4"/>
        <v>36.120000000000005</v>
      </c>
      <c r="S45" s="14">
        <v>2</v>
      </c>
      <c r="T45" s="76">
        <f t="shared" si="43"/>
        <v>21.14</v>
      </c>
      <c r="U45" s="4">
        <v>2</v>
      </c>
      <c r="V45" s="79">
        <f>U45*8.85</f>
        <v>17.7</v>
      </c>
      <c r="W45" s="4">
        <v>3</v>
      </c>
      <c r="X45" s="9">
        <f t="shared" si="6"/>
        <v>852.99</v>
      </c>
      <c r="Y45" s="38"/>
      <c r="Z45" s="36"/>
      <c r="AA45" s="35"/>
      <c r="AB45" s="36"/>
      <c r="AC45" s="14">
        <v>1</v>
      </c>
      <c r="AD45" s="76">
        <f t="shared" si="44"/>
        <v>4298.29</v>
      </c>
      <c r="AE45" s="4">
        <v>3</v>
      </c>
      <c r="AF45" s="80">
        <f t="shared" si="45"/>
        <v>55.62</v>
      </c>
      <c r="AG45" s="30">
        <f t="shared" si="0"/>
        <v>9729.9000000000015</v>
      </c>
    </row>
    <row r="46" spans="1:33" ht="17.399999999999999" customHeight="1" x14ac:dyDescent="0.3">
      <c r="A46" s="2">
        <v>3</v>
      </c>
      <c r="B46" s="31" t="s">
        <v>77</v>
      </c>
      <c r="C46" s="26">
        <v>1</v>
      </c>
      <c r="D46" s="76">
        <f t="shared" si="35"/>
        <v>478.1</v>
      </c>
      <c r="E46" s="4">
        <v>1</v>
      </c>
      <c r="F46" s="76">
        <f t="shared" si="2"/>
        <v>198.59</v>
      </c>
      <c r="G46" s="4">
        <v>28</v>
      </c>
      <c r="H46" s="76">
        <f t="shared" si="3"/>
        <v>7206.92</v>
      </c>
      <c r="I46" s="35"/>
      <c r="J46" s="36"/>
      <c r="K46" s="22">
        <v>11</v>
      </c>
      <c r="L46" s="78">
        <f>K46*47.76</f>
        <v>525.36</v>
      </c>
      <c r="M46" s="3">
        <v>4</v>
      </c>
      <c r="N46" s="76">
        <f t="shared" ref="N46:N51" si="46">M46*41.19</f>
        <v>164.76</v>
      </c>
      <c r="O46" s="4">
        <v>6</v>
      </c>
      <c r="P46" s="77">
        <f t="shared" ref="P46:P51" si="47">O46*136.99</f>
        <v>821.94</v>
      </c>
      <c r="Q46" s="4">
        <v>33</v>
      </c>
      <c r="R46" s="76">
        <f t="shared" si="4"/>
        <v>85.14</v>
      </c>
      <c r="S46" s="14">
        <v>11</v>
      </c>
      <c r="T46" s="76">
        <f t="shared" si="43"/>
        <v>116.27000000000001</v>
      </c>
      <c r="U46" s="35"/>
      <c r="V46" s="50"/>
      <c r="W46" s="4">
        <v>3</v>
      </c>
      <c r="X46" s="9">
        <f t="shared" si="6"/>
        <v>852.99</v>
      </c>
      <c r="Y46" s="38"/>
      <c r="Z46" s="36"/>
      <c r="AA46" s="35"/>
      <c r="AB46" s="36"/>
      <c r="AC46" s="14">
        <v>1</v>
      </c>
      <c r="AD46" s="76">
        <f t="shared" si="44"/>
        <v>4298.29</v>
      </c>
      <c r="AE46" s="4">
        <v>3</v>
      </c>
      <c r="AF46" s="80">
        <f t="shared" si="45"/>
        <v>55.62</v>
      </c>
      <c r="AG46" s="30">
        <f t="shared" si="0"/>
        <v>14803.980000000001</v>
      </c>
    </row>
    <row r="47" spans="1:33" ht="17.399999999999999" customHeight="1" x14ac:dyDescent="0.3">
      <c r="A47" s="2">
        <v>3</v>
      </c>
      <c r="B47" s="31" t="s">
        <v>78</v>
      </c>
      <c r="C47" s="26">
        <v>1</v>
      </c>
      <c r="D47" s="76">
        <f t="shared" si="35"/>
        <v>478.1</v>
      </c>
      <c r="E47" s="4">
        <v>1</v>
      </c>
      <c r="F47" s="76">
        <f t="shared" si="2"/>
        <v>198.59</v>
      </c>
      <c r="G47" s="4">
        <v>9</v>
      </c>
      <c r="H47" s="76">
        <f t="shared" si="3"/>
        <v>2316.5099999999998</v>
      </c>
      <c r="I47" s="35"/>
      <c r="J47" s="36"/>
      <c r="K47" s="37"/>
      <c r="L47" s="45"/>
      <c r="M47" s="3">
        <v>2</v>
      </c>
      <c r="N47" s="76">
        <f t="shared" si="46"/>
        <v>82.38</v>
      </c>
      <c r="O47" s="4">
        <v>2</v>
      </c>
      <c r="P47" s="77">
        <f t="shared" si="47"/>
        <v>273.98</v>
      </c>
      <c r="Q47" s="4">
        <v>14</v>
      </c>
      <c r="R47" s="76">
        <f t="shared" si="4"/>
        <v>36.120000000000005</v>
      </c>
      <c r="S47" s="14">
        <v>7</v>
      </c>
      <c r="T47" s="76">
        <f t="shared" si="43"/>
        <v>73.990000000000009</v>
      </c>
      <c r="U47" s="4">
        <v>2</v>
      </c>
      <c r="V47" s="79">
        <f>U47*8.85</f>
        <v>17.7</v>
      </c>
      <c r="W47" s="4">
        <v>3</v>
      </c>
      <c r="X47" s="9">
        <f t="shared" si="6"/>
        <v>852.99</v>
      </c>
      <c r="Y47" s="38"/>
      <c r="Z47" s="36"/>
      <c r="AA47" s="35"/>
      <c r="AB47" s="36"/>
      <c r="AC47" s="14">
        <v>1</v>
      </c>
      <c r="AD47" s="76">
        <f t="shared" si="44"/>
        <v>4298.29</v>
      </c>
      <c r="AE47" s="4">
        <v>3</v>
      </c>
      <c r="AF47" s="80">
        <f t="shared" si="45"/>
        <v>55.62</v>
      </c>
      <c r="AG47" s="30">
        <f t="shared" si="0"/>
        <v>8684.2700000000023</v>
      </c>
    </row>
    <row r="48" spans="1:33" ht="17.399999999999999" customHeight="1" x14ac:dyDescent="0.3">
      <c r="A48" s="2">
        <v>3</v>
      </c>
      <c r="B48" s="31" t="s">
        <v>79</v>
      </c>
      <c r="C48" s="26">
        <v>1</v>
      </c>
      <c r="D48" s="76">
        <f t="shared" si="35"/>
        <v>478.1</v>
      </c>
      <c r="E48" s="4">
        <v>1</v>
      </c>
      <c r="F48" s="76">
        <f t="shared" si="2"/>
        <v>198.59</v>
      </c>
      <c r="G48" s="4">
        <v>37</v>
      </c>
      <c r="H48" s="76">
        <f t="shared" si="3"/>
        <v>9523.43</v>
      </c>
      <c r="I48" s="35"/>
      <c r="J48" s="36"/>
      <c r="K48" s="37"/>
      <c r="L48" s="45"/>
      <c r="M48" s="3">
        <v>9</v>
      </c>
      <c r="N48" s="76">
        <f t="shared" si="46"/>
        <v>370.71</v>
      </c>
      <c r="O48" s="4">
        <v>17</v>
      </c>
      <c r="P48" s="77">
        <f t="shared" si="47"/>
        <v>2328.83</v>
      </c>
      <c r="Q48" s="4">
        <v>42</v>
      </c>
      <c r="R48" s="76">
        <f t="shared" si="4"/>
        <v>108.36</v>
      </c>
      <c r="S48" s="14">
        <v>11</v>
      </c>
      <c r="T48" s="76">
        <f t="shared" si="43"/>
        <v>116.27000000000001</v>
      </c>
      <c r="U48" s="4">
        <v>2</v>
      </c>
      <c r="V48" s="79">
        <f t="shared" ref="V48:V51" si="48">U48*8.85</f>
        <v>17.7</v>
      </c>
      <c r="W48" s="4">
        <v>3</v>
      </c>
      <c r="X48" s="9">
        <f t="shared" si="6"/>
        <v>852.99</v>
      </c>
      <c r="Y48" s="38"/>
      <c r="Z48" s="36"/>
      <c r="AA48" s="35"/>
      <c r="AB48" s="36"/>
      <c r="AC48" s="14">
        <v>1</v>
      </c>
      <c r="AD48" s="76">
        <f t="shared" si="44"/>
        <v>4298.29</v>
      </c>
      <c r="AE48" s="4">
        <v>3</v>
      </c>
      <c r="AF48" s="80">
        <f t="shared" si="45"/>
        <v>55.62</v>
      </c>
      <c r="AG48" s="30">
        <f t="shared" si="0"/>
        <v>18348.89</v>
      </c>
    </row>
    <row r="49" spans="1:33" ht="17.399999999999999" customHeight="1" x14ac:dyDescent="0.3">
      <c r="A49" s="2">
        <v>3</v>
      </c>
      <c r="B49" s="31" t="s">
        <v>80</v>
      </c>
      <c r="C49" s="26">
        <v>1</v>
      </c>
      <c r="D49" s="76">
        <f t="shared" si="35"/>
        <v>478.1</v>
      </c>
      <c r="E49" s="4">
        <v>1</v>
      </c>
      <c r="F49" s="76">
        <f t="shared" si="2"/>
        <v>198.59</v>
      </c>
      <c r="G49" s="4">
        <v>40</v>
      </c>
      <c r="H49" s="76">
        <f t="shared" si="3"/>
        <v>10295.599999999999</v>
      </c>
      <c r="I49" s="35"/>
      <c r="J49" s="36"/>
      <c r="K49" s="37"/>
      <c r="L49" s="45"/>
      <c r="M49" s="3">
        <v>5</v>
      </c>
      <c r="N49" s="76">
        <f t="shared" si="46"/>
        <v>205.95</v>
      </c>
      <c r="O49" s="4">
        <v>8</v>
      </c>
      <c r="P49" s="77">
        <f t="shared" si="47"/>
        <v>1095.92</v>
      </c>
      <c r="Q49" s="4">
        <v>45</v>
      </c>
      <c r="R49" s="76">
        <f t="shared" si="4"/>
        <v>116.10000000000001</v>
      </c>
      <c r="S49" s="14">
        <v>11</v>
      </c>
      <c r="T49" s="76">
        <f t="shared" si="43"/>
        <v>116.27000000000001</v>
      </c>
      <c r="U49" s="4">
        <v>9</v>
      </c>
      <c r="V49" s="79">
        <f t="shared" si="48"/>
        <v>79.649999999999991</v>
      </c>
      <c r="W49" s="4">
        <v>3</v>
      </c>
      <c r="X49" s="9">
        <f t="shared" si="6"/>
        <v>852.99</v>
      </c>
      <c r="Y49" s="38"/>
      <c r="Z49" s="36"/>
      <c r="AA49" s="35"/>
      <c r="AB49" s="36"/>
      <c r="AC49" s="14">
        <v>1</v>
      </c>
      <c r="AD49" s="76">
        <f t="shared" si="44"/>
        <v>4298.29</v>
      </c>
      <c r="AE49" s="4">
        <v>3</v>
      </c>
      <c r="AF49" s="80">
        <f t="shared" si="45"/>
        <v>55.62</v>
      </c>
      <c r="AG49" s="30">
        <f t="shared" si="0"/>
        <v>17793.079999999998</v>
      </c>
    </row>
    <row r="50" spans="1:33" ht="17.399999999999999" customHeight="1" x14ac:dyDescent="0.3">
      <c r="A50" s="2">
        <v>3</v>
      </c>
      <c r="B50" s="31" t="s">
        <v>81</v>
      </c>
      <c r="C50" s="26">
        <v>1</v>
      </c>
      <c r="D50" s="76">
        <f t="shared" si="35"/>
        <v>478.1</v>
      </c>
      <c r="E50" s="4">
        <v>1</v>
      </c>
      <c r="F50" s="76">
        <f t="shared" si="2"/>
        <v>198.59</v>
      </c>
      <c r="G50" s="4">
        <v>64</v>
      </c>
      <c r="H50" s="76">
        <f t="shared" si="3"/>
        <v>16472.96</v>
      </c>
      <c r="I50" s="4">
        <v>2</v>
      </c>
      <c r="J50" s="77">
        <f>I50*1046.72</f>
        <v>2093.44</v>
      </c>
      <c r="K50" s="37"/>
      <c r="L50" s="45"/>
      <c r="M50" s="3">
        <v>5</v>
      </c>
      <c r="N50" s="76">
        <f t="shared" si="46"/>
        <v>205.95</v>
      </c>
      <c r="O50" s="4">
        <v>10</v>
      </c>
      <c r="P50" s="77">
        <f t="shared" si="47"/>
        <v>1369.9</v>
      </c>
      <c r="Q50" s="4">
        <v>71</v>
      </c>
      <c r="R50" s="76">
        <f t="shared" si="4"/>
        <v>183.18</v>
      </c>
      <c r="S50" s="14">
        <v>19</v>
      </c>
      <c r="T50" s="76">
        <f t="shared" si="43"/>
        <v>200.83</v>
      </c>
      <c r="U50" s="4">
        <v>2</v>
      </c>
      <c r="V50" s="79">
        <f t="shared" si="48"/>
        <v>17.7</v>
      </c>
      <c r="W50" s="4">
        <v>7</v>
      </c>
      <c r="X50" s="9">
        <f t="shared" si="6"/>
        <v>1990.31</v>
      </c>
      <c r="Y50" s="24">
        <v>1</v>
      </c>
      <c r="Z50" s="77">
        <f>Y50*8958.01</f>
        <v>8958.01</v>
      </c>
      <c r="AA50" s="4">
        <v>7</v>
      </c>
      <c r="AB50" s="77">
        <f>AA50*22.66</f>
        <v>158.62</v>
      </c>
      <c r="AC50" s="47"/>
      <c r="AD50" s="36"/>
      <c r="AE50" s="35"/>
      <c r="AF50" s="35"/>
      <c r="AG50" s="30">
        <f t="shared" si="0"/>
        <v>32327.589999999997</v>
      </c>
    </row>
    <row r="51" spans="1:33" ht="17.399999999999999" customHeight="1" x14ac:dyDescent="0.3">
      <c r="A51" s="2">
        <v>3</v>
      </c>
      <c r="B51" s="31" t="s">
        <v>82</v>
      </c>
      <c r="C51" s="26">
        <v>1</v>
      </c>
      <c r="D51" s="76">
        <f t="shared" si="35"/>
        <v>478.1</v>
      </c>
      <c r="E51" s="4">
        <v>1</v>
      </c>
      <c r="F51" s="76">
        <f t="shared" si="2"/>
        <v>198.59</v>
      </c>
      <c r="G51" s="4">
        <v>54</v>
      </c>
      <c r="H51" s="76">
        <f t="shared" si="3"/>
        <v>13899.06</v>
      </c>
      <c r="I51" s="35"/>
      <c r="J51" s="36"/>
      <c r="K51" s="37"/>
      <c r="L51" s="45"/>
      <c r="M51" s="3">
        <v>7</v>
      </c>
      <c r="N51" s="76">
        <f t="shared" si="46"/>
        <v>288.33</v>
      </c>
      <c r="O51" s="4">
        <v>12</v>
      </c>
      <c r="P51" s="77">
        <f t="shared" si="47"/>
        <v>1643.88</v>
      </c>
      <c r="Q51" s="4">
        <v>59</v>
      </c>
      <c r="R51" s="76">
        <f t="shared" si="4"/>
        <v>152.22</v>
      </c>
      <c r="S51" s="14">
        <v>34</v>
      </c>
      <c r="T51" s="76">
        <f t="shared" si="43"/>
        <v>359.38</v>
      </c>
      <c r="U51" s="4">
        <v>3</v>
      </c>
      <c r="V51" s="79">
        <f t="shared" si="48"/>
        <v>26.549999999999997</v>
      </c>
      <c r="W51" s="4">
        <v>7</v>
      </c>
      <c r="X51" s="9">
        <f t="shared" si="6"/>
        <v>1990.31</v>
      </c>
      <c r="Y51" s="24">
        <v>1</v>
      </c>
      <c r="Z51" s="77">
        <f>Y51*8958.01</f>
        <v>8958.01</v>
      </c>
      <c r="AA51" s="4">
        <v>7</v>
      </c>
      <c r="AB51" s="77">
        <f>AA51*22.66</f>
        <v>158.62</v>
      </c>
      <c r="AC51" s="47"/>
      <c r="AD51" s="36"/>
      <c r="AE51" s="35"/>
      <c r="AF51" s="35"/>
      <c r="AG51" s="30">
        <f t="shared" si="0"/>
        <v>28153.050000000003</v>
      </c>
    </row>
    <row r="52" spans="1:33" s="17" customFormat="1" ht="17.399999999999999" customHeight="1" x14ac:dyDescent="0.3">
      <c r="A52" s="68"/>
      <c r="B52" s="69" t="s">
        <v>83</v>
      </c>
      <c r="C52" s="70">
        <f>SUM(C35:C51)</f>
        <v>16</v>
      </c>
      <c r="D52" s="87">
        <f t="shared" ref="D52:V52" si="49">SUM(D35:D51)</f>
        <v>7649.6000000000022</v>
      </c>
      <c r="E52" s="70">
        <f t="shared" si="49"/>
        <v>17</v>
      </c>
      <c r="F52" s="87">
        <f t="shared" si="49"/>
        <v>3376.0300000000007</v>
      </c>
      <c r="G52" s="70">
        <f t="shared" si="49"/>
        <v>521</v>
      </c>
      <c r="H52" s="87">
        <f t="shared" si="49"/>
        <v>134100.18999999997</v>
      </c>
      <c r="I52" s="70">
        <f t="shared" si="49"/>
        <v>6</v>
      </c>
      <c r="J52" s="87">
        <f t="shared" si="49"/>
        <v>6280.32</v>
      </c>
      <c r="K52" s="70">
        <f t="shared" si="49"/>
        <v>110</v>
      </c>
      <c r="L52" s="87">
        <f t="shared" si="49"/>
        <v>5253.5999999999995</v>
      </c>
      <c r="M52" s="70">
        <f t="shared" si="49"/>
        <v>72</v>
      </c>
      <c r="N52" s="87">
        <f t="shared" si="49"/>
        <v>2965.6799999999994</v>
      </c>
      <c r="O52" s="70">
        <f t="shared" si="49"/>
        <v>118</v>
      </c>
      <c r="P52" s="87">
        <f t="shared" si="49"/>
        <v>16164.82</v>
      </c>
      <c r="Q52" s="70">
        <f t="shared" si="49"/>
        <v>612</v>
      </c>
      <c r="R52" s="87">
        <f t="shared" si="49"/>
        <v>1578.96</v>
      </c>
      <c r="S52" s="70">
        <f t="shared" si="49"/>
        <v>179</v>
      </c>
      <c r="T52" s="87">
        <f t="shared" si="49"/>
        <v>1892.0299999999997</v>
      </c>
      <c r="U52" s="70">
        <f t="shared" si="49"/>
        <v>51</v>
      </c>
      <c r="V52" s="87">
        <f t="shared" si="49"/>
        <v>451.34999999999991</v>
      </c>
      <c r="W52" s="70">
        <f t="shared" ref="W52:AG52" si="50">SUM(W35:W51)</f>
        <v>69</v>
      </c>
      <c r="X52" s="87">
        <f t="shared" si="50"/>
        <v>19618.77</v>
      </c>
      <c r="Y52" s="72">
        <f t="shared" si="50"/>
        <v>8</v>
      </c>
      <c r="Z52" s="87">
        <f t="shared" si="50"/>
        <v>71664.08</v>
      </c>
      <c r="AA52" s="72">
        <f t="shared" si="50"/>
        <v>42</v>
      </c>
      <c r="AB52" s="87">
        <f t="shared" si="50"/>
        <v>951.72</v>
      </c>
      <c r="AC52" s="72">
        <f t="shared" si="50"/>
        <v>8</v>
      </c>
      <c r="AD52" s="87">
        <f t="shared" si="50"/>
        <v>34386.32</v>
      </c>
      <c r="AE52" s="70">
        <f t="shared" si="50"/>
        <v>27</v>
      </c>
      <c r="AF52" s="87">
        <f t="shared" si="50"/>
        <v>500.58</v>
      </c>
      <c r="AG52" s="90">
        <f t="shared" si="50"/>
        <v>306834.05</v>
      </c>
    </row>
    <row r="53" spans="1:33" ht="17.399999999999999" customHeight="1" x14ac:dyDescent="0.3">
      <c r="A53" s="2">
        <v>4</v>
      </c>
      <c r="B53" s="31" t="s">
        <v>84</v>
      </c>
      <c r="C53" s="26">
        <v>1</v>
      </c>
      <c r="D53" s="76">
        <f t="shared" ref="D53:D56" si="51">C53*478.1</f>
        <v>478.1</v>
      </c>
      <c r="E53" s="4">
        <v>1</v>
      </c>
      <c r="F53" s="76">
        <f t="shared" si="2"/>
        <v>198.59</v>
      </c>
      <c r="G53" s="4">
        <v>130</v>
      </c>
      <c r="H53" s="76">
        <f t="shared" si="3"/>
        <v>33460.699999999997</v>
      </c>
      <c r="I53" s="35"/>
      <c r="J53" s="36"/>
      <c r="K53" s="37"/>
      <c r="L53" s="45"/>
      <c r="M53" s="3">
        <v>15</v>
      </c>
      <c r="N53" s="76">
        <f>M53*41.19</f>
        <v>617.84999999999991</v>
      </c>
      <c r="O53" s="4">
        <v>28</v>
      </c>
      <c r="P53" s="77">
        <f>O53*136.99</f>
        <v>3835.7200000000003</v>
      </c>
      <c r="Q53" s="4">
        <v>135</v>
      </c>
      <c r="R53" s="76">
        <f t="shared" si="4"/>
        <v>348.3</v>
      </c>
      <c r="S53" s="14">
        <v>47</v>
      </c>
      <c r="T53" s="76">
        <f t="shared" ref="T53:T64" si="52">S53*10.57</f>
        <v>496.79</v>
      </c>
      <c r="U53" s="4">
        <v>21</v>
      </c>
      <c r="V53" s="79">
        <f>U53*8.85</f>
        <v>185.85</v>
      </c>
      <c r="W53" s="4">
        <v>7</v>
      </c>
      <c r="X53" s="9">
        <f t="shared" si="6"/>
        <v>1990.31</v>
      </c>
      <c r="Y53" s="24">
        <v>1</v>
      </c>
      <c r="Z53" s="77">
        <f>Y53*8958.01</f>
        <v>8958.01</v>
      </c>
      <c r="AA53" s="4">
        <v>7</v>
      </c>
      <c r="AB53" s="77">
        <f>AA53*22.66</f>
        <v>158.62</v>
      </c>
      <c r="AC53" s="47"/>
      <c r="AD53" s="36"/>
      <c r="AE53" s="35"/>
      <c r="AF53" s="35"/>
      <c r="AG53" s="30">
        <f t="shared" si="0"/>
        <v>50728.84</v>
      </c>
    </row>
    <row r="54" spans="1:33" ht="17.399999999999999" customHeight="1" x14ac:dyDescent="0.3">
      <c r="A54" s="2">
        <v>4</v>
      </c>
      <c r="B54" s="31" t="s">
        <v>85</v>
      </c>
      <c r="C54" s="26">
        <v>1</v>
      </c>
      <c r="D54" s="76">
        <f t="shared" si="51"/>
        <v>478.1</v>
      </c>
      <c r="E54" s="4">
        <v>1</v>
      </c>
      <c r="F54" s="76">
        <f t="shared" si="2"/>
        <v>198.59</v>
      </c>
      <c r="G54" s="4">
        <v>26</v>
      </c>
      <c r="H54" s="76">
        <f t="shared" si="3"/>
        <v>6692.1399999999994</v>
      </c>
      <c r="I54" s="35"/>
      <c r="J54" s="36"/>
      <c r="K54" s="37"/>
      <c r="L54" s="45"/>
      <c r="M54" s="3">
        <v>4</v>
      </c>
      <c r="N54" s="76">
        <f t="shared" ref="N54:N64" si="53">M54*41.19</f>
        <v>164.76</v>
      </c>
      <c r="O54" s="4">
        <v>6</v>
      </c>
      <c r="P54" s="77">
        <f t="shared" ref="P54:P64" si="54">O54*136.99</f>
        <v>821.94</v>
      </c>
      <c r="Q54" s="4">
        <v>31</v>
      </c>
      <c r="R54" s="76">
        <f t="shared" si="4"/>
        <v>79.98</v>
      </c>
      <c r="S54" s="14">
        <v>5</v>
      </c>
      <c r="T54" s="76">
        <f t="shared" si="52"/>
        <v>52.85</v>
      </c>
      <c r="U54" s="4">
        <v>1</v>
      </c>
      <c r="V54" s="79">
        <f>U54*8.85</f>
        <v>8.85</v>
      </c>
      <c r="W54" s="4">
        <v>3</v>
      </c>
      <c r="X54" s="9">
        <f t="shared" si="6"/>
        <v>852.99</v>
      </c>
      <c r="Y54" s="38" t="s">
        <v>86</v>
      </c>
      <c r="Z54" s="36"/>
      <c r="AA54" s="35"/>
      <c r="AB54" s="36"/>
      <c r="AC54" s="14">
        <v>1</v>
      </c>
      <c r="AD54" s="76">
        <f t="shared" ref="AD54:AD56" si="55">AC54*4298.29</f>
        <v>4298.29</v>
      </c>
      <c r="AE54" s="4">
        <v>3</v>
      </c>
      <c r="AF54" s="80">
        <f t="shared" ref="AF54:AF56" si="56">AE54*18.54</f>
        <v>55.62</v>
      </c>
      <c r="AG54" s="30">
        <f t="shared" si="0"/>
        <v>13704.110000000002</v>
      </c>
    </row>
    <row r="55" spans="1:33" ht="17.399999999999999" customHeight="1" x14ac:dyDescent="0.3">
      <c r="A55" s="2">
        <v>4</v>
      </c>
      <c r="B55" s="31" t="s">
        <v>87</v>
      </c>
      <c r="C55" s="26">
        <v>1</v>
      </c>
      <c r="D55" s="76">
        <f t="shared" si="51"/>
        <v>478.1</v>
      </c>
      <c r="E55" s="4">
        <v>1</v>
      </c>
      <c r="F55" s="76">
        <f t="shared" si="2"/>
        <v>198.59</v>
      </c>
      <c r="G55" s="4">
        <v>31</v>
      </c>
      <c r="H55" s="76">
        <f t="shared" si="3"/>
        <v>7979.0899999999992</v>
      </c>
      <c r="I55" s="35"/>
      <c r="J55" s="36"/>
      <c r="K55" s="37"/>
      <c r="L55" s="45"/>
      <c r="M55" s="3">
        <v>3</v>
      </c>
      <c r="N55" s="76">
        <f t="shared" si="53"/>
        <v>123.57</v>
      </c>
      <c r="O55" s="4">
        <v>4</v>
      </c>
      <c r="P55" s="77">
        <f t="shared" si="54"/>
        <v>547.96</v>
      </c>
      <c r="Q55" s="4">
        <v>36</v>
      </c>
      <c r="R55" s="76">
        <f t="shared" si="4"/>
        <v>92.88</v>
      </c>
      <c r="S55" s="14">
        <v>10</v>
      </c>
      <c r="T55" s="76">
        <f t="shared" si="52"/>
        <v>105.7</v>
      </c>
      <c r="U55" s="35"/>
      <c r="V55" s="50"/>
      <c r="W55" s="4">
        <v>3</v>
      </c>
      <c r="X55" s="9">
        <f t="shared" si="6"/>
        <v>852.99</v>
      </c>
      <c r="Y55" s="38"/>
      <c r="Z55" s="36"/>
      <c r="AA55" s="35"/>
      <c r="AB55" s="36"/>
      <c r="AC55" s="14">
        <v>1</v>
      </c>
      <c r="AD55" s="76">
        <f t="shared" si="55"/>
        <v>4298.29</v>
      </c>
      <c r="AE55" s="4">
        <v>3</v>
      </c>
      <c r="AF55" s="80">
        <f t="shared" si="56"/>
        <v>55.62</v>
      </c>
      <c r="AG55" s="30">
        <f t="shared" si="0"/>
        <v>14732.789999999999</v>
      </c>
    </row>
    <row r="56" spans="1:33" ht="17.399999999999999" customHeight="1" x14ac:dyDescent="0.3">
      <c r="A56" s="2">
        <v>4</v>
      </c>
      <c r="B56" s="31" t="s">
        <v>88</v>
      </c>
      <c r="C56" s="26">
        <v>1</v>
      </c>
      <c r="D56" s="76">
        <f t="shared" si="51"/>
        <v>478.1</v>
      </c>
      <c r="E56" s="4">
        <v>1</v>
      </c>
      <c r="F56" s="76">
        <f t="shared" si="2"/>
        <v>198.59</v>
      </c>
      <c r="G56" s="4">
        <v>30</v>
      </c>
      <c r="H56" s="76">
        <f t="shared" si="3"/>
        <v>7721.7</v>
      </c>
      <c r="I56" s="35"/>
      <c r="J56" s="36"/>
      <c r="K56" s="37"/>
      <c r="L56" s="45"/>
      <c r="M56" s="3">
        <v>6</v>
      </c>
      <c r="N56" s="76">
        <f t="shared" si="53"/>
        <v>247.14</v>
      </c>
      <c r="O56" s="4">
        <v>12</v>
      </c>
      <c r="P56" s="77">
        <f t="shared" si="54"/>
        <v>1643.88</v>
      </c>
      <c r="Q56" s="4">
        <v>35</v>
      </c>
      <c r="R56" s="76">
        <f t="shared" si="4"/>
        <v>90.3</v>
      </c>
      <c r="S56" s="14">
        <v>6</v>
      </c>
      <c r="T56" s="76">
        <f t="shared" si="52"/>
        <v>63.42</v>
      </c>
      <c r="U56" s="4">
        <v>4</v>
      </c>
      <c r="V56" s="79">
        <f>U56*8.85</f>
        <v>35.4</v>
      </c>
      <c r="W56" s="4">
        <v>3</v>
      </c>
      <c r="X56" s="9">
        <f t="shared" si="6"/>
        <v>852.99</v>
      </c>
      <c r="Y56" s="38"/>
      <c r="Z56" s="36"/>
      <c r="AA56" s="35"/>
      <c r="AB56" s="36"/>
      <c r="AC56" s="14">
        <v>1</v>
      </c>
      <c r="AD56" s="76">
        <f t="shared" si="55"/>
        <v>4298.29</v>
      </c>
      <c r="AE56" s="4">
        <v>3</v>
      </c>
      <c r="AF56" s="80">
        <f t="shared" si="56"/>
        <v>55.62</v>
      </c>
      <c r="AG56" s="30">
        <f t="shared" si="0"/>
        <v>15685.430000000002</v>
      </c>
    </row>
    <row r="57" spans="1:33" ht="17.399999999999999" customHeight="1" x14ac:dyDescent="0.3">
      <c r="A57" s="2">
        <v>4</v>
      </c>
      <c r="B57" s="31" t="s">
        <v>89</v>
      </c>
      <c r="C57" s="34"/>
      <c r="D57" s="36"/>
      <c r="E57" s="4">
        <v>1</v>
      </c>
      <c r="F57" s="76">
        <f t="shared" si="2"/>
        <v>198.59</v>
      </c>
      <c r="G57" s="4">
        <v>20</v>
      </c>
      <c r="H57" s="76">
        <f t="shared" si="3"/>
        <v>5147.7999999999993</v>
      </c>
      <c r="I57" s="35"/>
      <c r="J57" s="36"/>
      <c r="K57" s="37"/>
      <c r="L57" s="45"/>
      <c r="M57" s="3">
        <v>4</v>
      </c>
      <c r="N57" s="76">
        <f t="shared" si="53"/>
        <v>164.76</v>
      </c>
      <c r="O57" s="4">
        <v>6</v>
      </c>
      <c r="P57" s="77">
        <f t="shared" si="54"/>
        <v>821.94</v>
      </c>
      <c r="Q57" s="4">
        <v>25</v>
      </c>
      <c r="R57" s="76">
        <f t="shared" si="4"/>
        <v>64.5</v>
      </c>
      <c r="S57" s="14">
        <v>6</v>
      </c>
      <c r="T57" s="76">
        <f t="shared" si="52"/>
        <v>63.42</v>
      </c>
      <c r="U57" s="35"/>
      <c r="V57" s="50"/>
      <c r="W57" s="4">
        <v>2</v>
      </c>
      <c r="X57" s="9">
        <f t="shared" si="6"/>
        <v>568.66</v>
      </c>
      <c r="Y57" s="38"/>
      <c r="Z57" s="36"/>
      <c r="AA57" s="35"/>
      <c r="AB57" s="36"/>
      <c r="AC57" s="47"/>
      <c r="AD57" s="36"/>
      <c r="AE57" s="35"/>
      <c r="AF57" s="35"/>
      <c r="AG57" s="30">
        <f t="shared" si="0"/>
        <v>7029.6699999999992</v>
      </c>
    </row>
    <row r="58" spans="1:33" ht="17.399999999999999" customHeight="1" x14ac:dyDescent="0.3">
      <c r="A58" s="2">
        <v>4</v>
      </c>
      <c r="B58" s="31" t="s">
        <v>90</v>
      </c>
      <c r="C58" s="26">
        <v>1</v>
      </c>
      <c r="D58" s="76">
        <f t="shared" ref="D58" si="57">C58*478.1</f>
        <v>478.1</v>
      </c>
      <c r="E58" s="4">
        <v>1</v>
      </c>
      <c r="F58" s="76">
        <f t="shared" si="2"/>
        <v>198.59</v>
      </c>
      <c r="G58" s="4">
        <v>36</v>
      </c>
      <c r="H58" s="76">
        <f t="shared" si="3"/>
        <v>9266.0399999999991</v>
      </c>
      <c r="I58" s="35"/>
      <c r="J58" s="36"/>
      <c r="K58" s="37"/>
      <c r="L58" s="45"/>
      <c r="M58" s="3">
        <v>4</v>
      </c>
      <c r="N58" s="76">
        <f t="shared" si="53"/>
        <v>164.76</v>
      </c>
      <c r="O58" s="4">
        <v>6</v>
      </c>
      <c r="P58" s="77">
        <f t="shared" si="54"/>
        <v>821.94</v>
      </c>
      <c r="Q58" s="4">
        <v>41</v>
      </c>
      <c r="R58" s="76">
        <f t="shared" si="4"/>
        <v>105.78</v>
      </c>
      <c r="S58" s="14">
        <v>8</v>
      </c>
      <c r="T58" s="76">
        <f t="shared" si="52"/>
        <v>84.56</v>
      </c>
      <c r="U58" s="4">
        <v>5</v>
      </c>
      <c r="V58" s="79">
        <f>U58*8.85</f>
        <v>44.25</v>
      </c>
      <c r="W58" s="4">
        <v>3</v>
      </c>
      <c r="X58" s="9">
        <f t="shared" si="6"/>
        <v>852.99</v>
      </c>
      <c r="Y58" s="38"/>
      <c r="Z58" s="36"/>
      <c r="AA58" s="35"/>
      <c r="AB58" s="36"/>
      <c r="AC58" s="14">
        <v>1</v>
      </c>
      <c r="AD58" s="76">
        <f t="shared" ref="AD58" si="58">AC58*4298.29</f>
        <v>4298.29</v>
      </c>
      <c r="AE58" s="4">
        <v>3</v>
      </c>
      <c r="AF58" s="80">
        <f t="shared" ref="AF58" si="59">AE58*18.54</f>
        <v>55.62</v>
      </c>
      <c r="AG58" s="30">
        <f t="shared" si="0"/>
        <v>16370.92</v>
      </c>
    </row>
    <row r="59" spans="1:33" ht="17.399999999999999" customHeight="1" x14ac:dyDescent="0.3">
      <c r="A59" s="2">
        <v>4</v>
      </c>
      <c r="B59" s="31" t="s">
        <v>91</v>
      </c>
      <c r="C59" s="34"/>
      <c r="D59" s="36"/>
      <c r="E59" s="4">
        <v>1</v>
      </c>
      <c r="F59" s="76">
        <f t="shared" si="2"/>
        <v>198.59</v>
      </c>
      <c r="G59" s="4">
        <v>27</v>
      </c>
      <c r="H59" s="76">
        <f t="shared" si="3"/>
        <v>6949.53</v>
      </c>
      <c r="I59" s="35"/>
      <c r="J59" s="36"/>
      <c r="K59" s="37"/>
      <c r="L59" s="45"/>
      <c r="M59" s="3">
        <v>3</v>
      </c>
      <c r="N59" s="76">
        <f t="shared" si="53"/>
        <v>123.57</v>
      </c>
      <c r="O59" s="4">
        <v>4</v>
      </c>
      <c r="P59" s="77">
        <f t="shared" si="54"/>
        <v>547.96</v>
      </c>
      <c r="Q59" s="4">
        <v>32</v>
      </c>
      <c r="R59" s="76">
        <f t="shared" si="4"/>
        <v>82.56</v>
      </c>
      <c r="S59" s="14">
        <v>7</v>
      </c>
      <c r="T59" s="76">
        <f t="shared" si="52"/>
        <v>73.990000000000009</v>
      </c>
      <c r="U59" s="4">
        <v>2</v>
      </c>
      <c r="V59" s="79">
        <f t="shared" ref="V59:V63" si="60">U59*8.85</f>
        <v>17.7</v>
      </c>
      <c r="W59" s="4">
        <v>2</v>
      </c>
      <c r="X59" s="9">
        <f t="shared" si="6"/>
        <v>568.66</v>
      </c>
      <c r="Y59" s="38"/>
      <c r="Z59" s="36"/>
      <c r="AA59" s="35"/>
      <c r="AB59" s="36"/>
      <c r="AC59" s="47"/>
      <c r="AD59" s="36"/>
      <c r="AE59" s="35"/>
      <c r="AF59" s="35"/>
      <c r="AG59" s="30">
        <f t="shared" si="0"/>
        <v>8562.56</v>
      </c>
    </row>
    <row r="60" spans="1:33" ht="17.399999999999999" customHeight="1" x14ac:dyDescent="0.3">
      <c r="A60" s="2">
        <v>4</v>
      </c>
      <c r="B60" s="31" t="s">
        <v>92</v>
      </c>
      <c r="C60" s="26">
        <v>1</v>
      </c>
      <c r="D60" s="76">
        <f t="shared" ref="D60:D64" si="61">C60*478.1</f>
        <v>478.1</v>
      </c>
      <c r="E60" s="4">
        <v>1</v>
      </c>
      <c r="F60" s="76">
        <f t="shared" si="2"/>
        <v>198.59</v>
      </c>
      <c r="G60" s="4">
        <v>41</v>
      </c>
      <c r="H60" s="76">
        <f t="shared" si="3"/>
        <v>10552.99</v>
      </c>
      <c r="I60" s="35"/>
      <c r="J60" s="36"/>
      <c r="K60" s="37"/>
      <c r="L60" s="45"/>
      <c r="M60" s="3">
        <v>5</v>
      </c>
      <c r="N60" s="76">
        <f t="shared" si="53"/>
        <v>205.95</v>
      </c>
      <c r="O60" s="4">
        <v>8</v>
      </c>
      <c r="P60" s="77">
        <f t="shared" si="54"/>
        <v>1095.92</v>
      </c>
      <c r="Q60" s="4">
        <v>46</v>
      </c>
      <c r="R60" s="76">
        <f t="shared" si="4"/>
        <v>118.68</v>
      </c>
      <c r="S60" s="14">
        <v>10</v>
      </c>
      <c r="T60" s="76">
        <f t="shared" si="52"/>
        <v>105.7</v>
      </c>
      <c r="U60" s="4">
        <v>6</v>
      </c>
      <c r="V60" s="79">
        <f t="shared" si="60"/>
        <v>53.099999999999994</v>
      </c>
      <c r="W60" s="4">
        <v>3</v>
      </c>
      <c r="X60" s="9">
        <f t="shared" si="6"/>
        <v>852.99</v>
      </c>
      <c r="Y60" s="38"/>
      <c r="Z60" s="36"/>
      <c r="AA60" s="35"/>
      <c r="AB60" s="36"/>
      <c r="AC60" s="14">
        <v>1</v>
      </c>
      <c r="AD60" s="76">
        <f t="shared" ref="AD60:AD62" si="62">AC60*4298.29</f>
        <v>4298.29</v>
      </c>
      <c r="AE60" s="4">
        <v>3</v>
      </c>
      <c r="AF60" s="80">
        <f t="shared" ref="AF60:AF62" si="63">AE60*18.54</f>
        <v>55.62</v>
      </c>
      <c r="AG60" s="30">
        <f t="shared" si="0"/>
        <v>18015.93</v>
      </c>
    </row>
    <row r="61" spans="1:33" ht="17.399999999999999" customHeight="1" x14ac:dyDescent="0.3">
      <c r="A61" s="2">
        <v>4</v>
      </c>
      <c r="B61" s="31" t="s">
        <v>93</v>
      </c>
      <c r="C61" s="26">
        <v>1</v>
      </c>
      <c r="D61" s="76">
        <f t="shared" si="61"/>
        <v>478.1</v>
      </c>
      <c r="E61" s="4">
        <v>1</v>
      </c>
      <c r="F61" s="76">
        <f t="shared" si="2"/>
        <v>198.59</v>
      </c>
      <c r="G61" s="4">
        <v>30</v>
      </c>
      <c r="H61" s="76">
        <f t="shared" si="3"/>
        <v>7721.7</v>
      </c>
      <c r="I61" s="35"/>
      <c r="J61" s="36"/>
      <c r="K61" s="37"/>
      <c r="L61" s="45"/>
      <c r="M61" s="3">
        <v>5</v>
      </c>
      <c r="N61" s="76">
        <f t="shared" si="53"/>
        <v>205.95</v>
      </c>
      <c r="O61" s="4">
        <v>8</v>
      </c>
      <c r="P61" s="77">
        <f t="shared" si="54"/>
        <v>1095.92</v>
      </c>
      <c r="Q61" s="4">
        <v>35</v>
      </c>
      <c r="R61" s="76">
        <f t="shared" si="4"/>
        <v>90.3</v>
      </c>
      <c r="S61" s="14">
        <v>13</v>
      </c>
      <c r="T61" s="76">
        <f t="shared" si="52"/>
        <v>137.41</v>
      </c>
      <c r="U61" s="4">
        <v>6</v>
      </c>
      <c r="V61" s="79">
        <f t="shared" si="60"/>
        <v>53.099999999999994</v>
      </c>
      <c r="W61" s="4">
        <v>3</v>
      </c>
      <c r="X61" s="9">
        <f t="shared" si="6"/>
        <v>852.99</v>
      </c>
      <c r="Y61" s="38"/>
      <c r="Z61" s="36"/>
      <c r="AA61" s="35"/>
      <c r="AB61" s="36"/>
      <c r="AC61" s="14">
        <v>1</v>
      </c>
      <c r="AD61" s="76">
        <f t="shared" si="62"/>
        <v>4298.29</v>
      </c>
      <c r="AE61" s="4">
        <v>3</v>
      </c>
      <c r="AF61" s="80">
        <f t="shared" si="63"/>
        <v>55.62</v>
      </c>
      <c r="AG61" s="30">
        <f t="shared" si="0"/>
        <v>15187.97</v>
      </c>
    </row>
    <row r="62" spans="1:33" ht="17.399999999999999" customHeight="1" x14ac:dyDescent="0.3">
      <c r="A62" s="2">
        <v>4</v>
      </c>
      <c r="B62" s="31" t="s">
        <v>94</v>
      </c>
      <c r="C62" s="26">
        <v>1</v>
      </c>
      <c r="D62" s="76">
        <f t="shared" si="61"/>
        <v>478.1</v>
      </c>
      <c r="E62" s="4">
        <v>1</v>
      </c>
      <c r="F62" s="76">
        <f t="shared" si="2"/>
        <v>198.59</v>
      </c>
      <c r="G62" s="4">
        <v>47</v>
      </c>
      <c r="H62" s="76">
        <f t="shared" si="3"/>
        <v>12097.33</v>
      </c>
      <c r="I62" s="35"/>
      <c r="J62" s="36"/>
      <c r="K62" s="37"/>
      <c r="L62" s="45"/>
      <c r="M62" s="3">
        <v>5</v>
      </c>
      <c r="N62" s="76">
        <f t="shared" si="53"/>
        <v>205.95</v>
      </c>
      <c r="O62" s="4">
        <v>8</v>
      </c>
      <c r="P62" s="77">
        <f t="shared" si="54"/>
        <v>1095.92</v>
      </c>
      <c r="Q62" s="4">
        <v>52</v>
      </c>
      <c r="R62" s="76">
        <f t="shared" si="4"/>
        <v>134.16</v>
      </c>
      <c r="S62" s="14">
        <v>24</v>
      </c>
      <c r="T62" s="76">
        <f t="shared" si="52"/>
        <v>253.68</v>
      </c>
      <c r="U62" s="4">
        <v>2</v>
      </c>
      <c r="V62" s="79">
        <f t="shared" si="60"/>
        <v>17.7</v>
      </c>
      <c r="W62" s="4">
        <v>3</v>
      </c>
      <c r="X62" s="9">
        <f t="shared" si="6"/>
        <v>852.99</v>
      </c>
      <c r="Y62" s="38"/>
      <c r="Z62" s="36"/>
      <c r="AA62" s="35"/>
      <c r="AB62" s="36"/>
      <c r="AC62" s="14">
        <v>1</v>
      </c>
      <c r="AD62" s="76">
        <f t="shared" si="62"/>
        <v>4298.29</v>
      </c>
      <c r="AE62" s="4">
        <v>3</v>
      </c>
      <c r="AF62" s="80">
        <f t="shared" si="63"/>
        <v>55.62</v>
      </c>
      <c r="AG62" s="30">
        <f t="shared" si="0"/>
        <v>19688.329999999998</v>
      </c>
    </row>
    <row r="63" spans="1:33" ht="17.399999999999999" customHeight="1" x14ac:dyDescent="0.3">
      <c r="A63" s="2">
        <v>4</v>
      </c>
      <c r="B63" s="31" t="s">
        <v>95</v>
      </c>
      <c r="C63" s="26">
        <v>1</v>
      </c>
      <c r="D63" s="76">
        <f t="shared" si="61"/>
        <v>478.1</v>
      </c>
      <c r="E63" s="4">
        <v>1</v>
      </c>
      <c r="F63" s="76">
        <f t="shared" si="2"/>
        <v>198.59</v>
      </c>
      <c r="G63" s="4">
        <v>84</v>
      </c>
      <c r="H63" s="76">
        <f t="shared" si="3"/>
        <v>21620.76</v>
      </c>
      <c r="I63" s="35"/>
      <c r="J63" s="36"/>
      <c r="K63" s="37"/>
      <c r="L63" s="45"/>
      <c r="M63" s="3">
        <v>9</v>
      </c>
      <c r="N63" s="76">
        <f t="shared" si="53"/>
        <v>370.71</v>
      </c>
      <c r="O63" s="4">
        <v>16</v>
      </c>
      <c r="P63" s="77">
        <f t="shared" si="54"/>
        <v>2191.84</v>
      </c>
      <c r="Q63" s="4">
        <v>89</v>
      </c>
      <c r="R63" s="76">
        <f t="shared" si="4"/>
        <v>229.62</v>
      </c>
      <c r="S63" s="14">
        <v>26</v>
      </c>
      <c r="T63" s="76">
        <f t="shared" si="52"/>
        <v>274.82</v>
      </c>
      <c r="U63" s="4">
        <v>6</v>
      </c>
      <c r="V63" s="79">
        <f t="shared" si="60"/>
        <v>53.099999999999994</v>
      </c>
      <c r="W63" s="4">
        <v>7</v>
      </c>
      <c r="X63" s="9">
        <f t="shared" si="6"/>
        <v>1990.31</v>
      </c>
      <c r="Y63" s="24">
        <v>1</v>
      </c>
      <c r="Z63" s="77">
        <f>Y63*8958.01</f>
        <v>8958.01</v>
      </c>
      <c r="AA63" s="4">
        <v>7</v>
      </c>
      <c r="AB63" s="77">
        <f>AA63*22.66</f>
        <v>158.62</v>
      </c>
      <c r="AC63" s="47"/>
      <c r="AD63" s="36"/>
      <c r="AE63" s="35"/>
      <c r="AF63" s="35"/>
      <c r="AG63" s="30">
        <f t="shared" si="0"/>
        <v>36524.479999999996</v>
      </c>
    </row>
    <row r="64" spans="1:33" ht="17.399999999999999" customHeight="1" x14ac:dyDescent="0.3">
      <c r="A64" s="2">
        <v>4</v>
      </c>
      <c r="B64" s="31" t="s">
        <v>96</v>
      </c>
      <c r="C64" s="26">
        <v>1</v>
      </c>
      <c r="D64" s="76">
        <f t="shared" si="61"/>
        <v>478.1</v>
      </c>
      <c r="E64" s="4">
        <v>1</v>
      </c>
      <c r="F64" s="76">
        <f t="shared" si="2"/>
        <v>198.59</v>
      </c>
      <c r="G64" s="4">
        <v>10</v>
      </c>
      <c r="H64" s="76">
        <f t="shared" si="3"/>
        <v>2573.8999999999996</v>
      </c>
      <c r="I64" s="35"/>
      <c r="J64" s="36"/>
      <c r="K64" s="37"/>
      <c r="L64" s="45"/>
      <c r="M64" s="3">
        <v>5</v>
      </c>
      <c r="N64" s="76">
        <f t="shared" si="53"/>
        <v>205.95</v>
      </c>
      <c r="O64" s="4">
        <v>6</v>
      </c>
      <c r="P64" s="77">
        <f t="shared" si="54"/>
        <v>821.94</v>
      </c>
      <c r="Q64" s="4">
        <v>15</v>
      </c>
      <c r="R64" s="76">
        <f t="shared" si="4"/>
        <v>38.700000000000003</v>
      </c>
      <c r="S64" s="14">
        <v>4</v>
      </c>
      <c r="T64" s="76">
        <f t="shared" si="52"/>
        <v>42.28</v>
      </c>
      <c r="U64" s="35"/>
      <c r="V64" s="50"/>
      <c r="W64" s="4">
        <v>1</v>
      </c>
      <c r="X64" s="9">
        <f t="shared" si="6"/>
        <v>284.33</v>
      </c>
      <c r="Y64" s="38"/>
      <c r="Z64" s="36"/>
      <c r="AA64" s="35"/>
      <c r="AB64" s="36"/>
      <c r="AC64" s="47"/>
      <c r="AD64" s="36"/>
      <c r="AE64" s="4">
        <v>1</v>
      </c>
      <c r="AF64" s="80">
        <f t="shared" ref="AF64" si="64">AE64*18.54</f>
        <v>18.54</v>
      </c>
      <c r="AG64" s="30">
        <f t="shared" si="0"/>
        <v>4662.33</v>
      </c>
    </row>
    <row r="65" spans="1:33" s="17" customFormat="1" ht="17.399999999999999" customHeight="1" x14ac:dyDescent="0.3">
      <c r="A65" s="68"/>
      <c r="B65" s="69" t="s">
        <v>97</v>
      </c>
      <c r="C65" s="70">
        <f>SUM(C53:C64)</f>
        <v>10</v>
      </c>
      <c r="D65" s="87">
        <f t="shared" ref="D65:V65" si="65">SUM(D53:D64)</f>
        <v>4781</v>
      </c>
      <c r="E65" s="70">
        <f t="shared" si="65"/>
        <v>12</v>
      </c>
      <c r="F65" s="87">
        <f t="shared" si="65"/>
        <v>2383.08</v>
      </c>
      <c r="G65" s="70">
        <f t="shared" si="65"/>
        <v>512</v>
      </c>
      <c r="H65" s="87">
        <f t="shared" si="65"/>
        <v>131783.67999999999</v>
      </c>
      <c r="I65" s="70"/>
      <c r="J65" s="71"/>
      <c r="K65" s="70"/>
      <c r="L65" s="71"/>
      <c r="M65" s="70">
        <f t="shared" si="65"/>
        <v>68</v>
      </c>
      <c r="N65" s="87">
        <f t="shared" si="65"/>
        <v>2800.9199999999996</v>
      </c>
      <c r="O65" s="70">
        <f t="shared" si="65"/>
        <v>112</v>
      </c>
      <c r="P65" s="87">
        <f t="shared" si="65"/>
        <v>15342.880000000001</v>
      </c>
      <c r="Q65" s="70">
        <f t="shared" si="65"/>
        <v>572</v>
      </c>
      <c r="R65" s="87">
        <f t="shared" si="65"/>
        <v>1475.76</v>
      </c>
      <c r="S65" s="70">
        <f t="shared" si="65"/>
        <v>166</v>
      </c>
      <c r="T65" s="87">
        <f t="shared" si="65"/>
        <v>1754.6200000000001</v>
      </c>
      <c r="U65" s="70">
        <f t="shared" si="65"/>
        <v>53</v>
      </c>
      <c r="V65" s="87">
        <f t="shared" si="65"/>
        <v>469.04999999999995</v>
      </c>
      <c r="W65" s="70">
        <f t="shared" ref="W65:AG65" si="66">SUM(W53:W64)</f>
        <v>40</v>
      </c>
      <c r="X65" s="87">
        <f t="shared" si="66"/>
        <v>11373.199999999999</v>
      </c>
      <c r="Y65" s="72">
        <f t="shared" si="66"/>
        <v>2</v>
      </c>
      <c r="Z65" s="87">
        <f t="shared" si="66"/>
        <v>17916.02</v>
      </c>
      <c r="AA65" s="72">
        <f t="shared" si="66"/>
        <v>14</v>
      </c>
      <c r="AB65" s="87">
        <f t="shared" si="66"/>
        <v>317.24</v>
      </c>
      <c r="AC65" s="72">
        <f t="shared" si="66"/>
        <v>7</v>
      </c>
      <c r="AD65" s="87">
        <f t="shared" si="66"/>
        <v>30088.030000000002</v>
      </c>
      <c r="AE65" s="70">
        <f t="shared" si="66"/>
        <v>22</v>
      </c>
      <c r="AF65" s="87">
        <f t="shared" si="66"/>
        <v>407.88</v>
      </c>
      <c r="AG65" s="90">
        <f t="shared" si="66"/>
        <v>220893.35999999996</v>
      </c>
    </row>
    <row r="66" spans="1:33" s="17" customFormat="1" ht="17.399999999999999" customHeight="1" thickBot="1" x14ac:dyDescent="0.4">
      <c r="A66" s="73"/>
      <c r="B66" s="74" t="s">
        <v>98</v>
      </c>
      <c r="C66" s="75">
        <f t="shared" ref="C66:AG66" si="67">C65+C52+C34+C19</f>
        <v>51</v>
      </c>
      <c r="D66" s="92">
        <f t="shared" si="67"/>
        <v>24383.100000000006</v>
      </c>
      <c r="E66" s="75">
        <f t="shared" si="67"/>
        <v>59</v>
      </c>
      <c r="F66" s="92">
        <f t="shared" si="67"/>
        <v>11716.810000000001</v>
      </c>
      <c r="G66" s="75">
        <f t="shared" si="67"/>
        <v>2036</v>
      </c>
      <c r="H66" s="92">
        <f t="shared" si="67"/>
        <v>524046.04</v>
      </c>
      <c r="I66" s="75">
        <f t="shared" si="67"/>
        <v>20</v>
      </c>
      <c r="J66" s="92">
        <f t="shared" si="67"/>
        <v>20934.400000000001</v>
      </c>
      <c r="K66" s="75">
        <f t="shared" si="67"/>
        <v>246</v>
      </c>
      <c r="L66" s="92">
        <f t="shared" si="67"/>
        <v>11748.960000000001</v>
      </c>
      <c r="M66" s="75">
        <f t="shared" si="67"/>
        <v>253</v>
      </c>
      <c r="N66" s="92">
        <f t="shared" si="67"/>
        <v>10421.07</v>
      </c>
      <c r="O66" s="75">
        <f t="shared" si="67"/>
        <v>411</v>
      </c>
      <c r="P66" s="92">
        <f t="shared" si="67"/>
        <v>56302.890000000007</v>
      </c>
      <c r="Q66" s="75">
        <f t="shared" si="67"/>
        <v>2351</v>
      </c>
      <c r="R66" s="92">
        <f t="shared" si="67"/>
        <v>6065.5800000000008</v>
      </c>
      <c r="S66" s="75">
        <f t="shared" si="67"/>
        <v>659</v>
      </c>
      <c r="T66" s="92">
        <f t="shared" si="67"/>
        <v>6965.6299999999992</v>
      </c>
      <c r="U66" s="75">
        <f t="shared" si="67"/>
        <v>185</v>
      </c>
      <c r="V66" s="92">
        <f t="shared" si="67"/>
        <v>1637.2499999999998</v>
      </c>
      <c r="W66" s="75">
        <f t="shared" si="67"/>
        <v>230</v>
      </c>
      <c r="X66" s="92">
        <f t="shared" si="67"/>
        <v>65395.900000000009</v>
      </c>
      <c r="Y66" s="75">
        <f t="shared" si="67"/>
        <v>19</v>
      </c>
      <c r="Z66" s="92">
        <f t="shared" si="67"/>
        <v>170202.19</v>
      </c>
      <c r="AA66" s="75">
        <f t="shared" si="67"/>
        <v>119</v>
      </c>
      <c r="AB66" s="92">
        <f t="shared" si="67"/>
        <v>2696.54</v>
      </c>
      <c r="AC66" s="75">
        <f t="shared" si="67"/>
        <v>31</v>
      </c>
      <c r="AD66" s="92">
        <f t="shared" si="67"/>
        <v>133246.99</v>
      </c>
      <c r="AE66" s="75">
        <f t="shared" si="67"/>
        <v>97</v>
      </c>
      <c r="AF66" s="92">
        <f t="shared" si="67"/>
        <v>1798.3799999999999</v>
      </c>
      <c r="AG66" s="81">
        <f t="shared" si="67"/>
        <v>1047561.73</v>
      </c>
    </row>
    <row r="67" spans="1:33" ht="4.95" customHeight="1" x14ac:dyDescent="0.3"/>
    <row r="68" spans="1:33" ht="27" customHeight="1" x14ac:dyDescent="0.3">
      <c r="C68" s="95" t="s">
        <v>99</v>
      </c>
      <c r="D68" s="95"/>
      <c r="E68" s="95"/>
      <c r="F68" s="95"/>
      <c r="G68" s="95"/>
      <c r="H68" s="95"/>
      <c r="I68" s="95"/>
      <c r="J68" s="95"/>
      <c r="K68" s="95"/>
      <c r="L68" s="95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54"/>
      <c r="X68" s="33"/>
      <c r="Y68" s="52"/>
      <c r="Z68" s="33"/>
    </row>
    <row r="69" spans="1:33" x14ac:dyDescent="0.3">
      <c r="S69" s="16"/>
    </row>
  </sheetData>
  <mergeCells count="1">
    <mergeCell ref="C68:L68"/>
  </mergeCells>
  <pageMargins left="0.34" right="0.39" top="0.7" bottom="0.7" header="0.28999999999999998" footer="0.3"/>
  <pageSetup scale="94" fitToHeight="0" orientation="landscape" r:id="rId1"/>
  <headerFooter>
    <oddHeader>&amp;L&amp;G
&amp;C&amp;"-,Bold"&amp;14CPSB Security Camera &amp;A&amp;R&amp;"-,Bold"&amp;14Proposal Pricing: 2019-33</oddHeader>
    <oddFooter>&amp;L&amp;"-,Bold"&amp;F - &amp;A&amp;C&amp;"-,Bold"&amp;P of &amp;N&amp;R&amp;"-,Bold"4040 State Highway 121, Suite 160
Carrollton, TX 75010</oddFooter>
  </headerFooter>
  <colBreaks count="1" manualBreakCount="1">
    <brk id="22" max="67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Equip Costs by Groups</vt:lpstr>
      <vt:lpstr>'Equip Costs by Groups'!Print_Titles</vt:lpstr>
    </vt:vector>
  </TitlesOfParts>
  <Manager/>
  <Company>Calcasieu Parish School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Ardoin, Yvette</dc:creator>
  <cp:keywords/>
  <dc:description/>
  <cp:lastModifiedBy>John Skuse</cp:lastModifiedBy>
  <cp:revision/>
  <cp:lastPrinted>2018-06-18T21:08:20Z</cp:lastPrinted>
  <dcterms:created xsi:type="dcterms:W3CDTF">2018-05-01T14:18:44Z</dcterms:created>
  <dcterms:modified xsi:type="dcterms:W3CDTF">2018-06-22T21:14:45Z</dcterms:modified>
  <cp:category/>
  <cp:contentStatus/>
</cp:coreProperties>
</file>